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ietta\My Documents\JP Stuff\New HL Website 2020\Tech Library\"/>
    </mc:Choice>
  </mc:AlternateContent>
  <xr:revisionPtr revIDLastSave="0" documentId="13_ncr:11_{DF2114C3-FBAF-43B6-90FF-C3E9968C6A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ayer Body Weight (g)" sheetId="1" r:id="rId1"/>
    <sheet name="Layer Body Weight (kg)" sheetId="2" r:id="rId2"/>
    <sheet name="Standards" sheetId="5" r:id="rId3"/>
  </sheets>
  <externalReferences>
    <externalReference r:id="rId4"/>
    <externalReference r:id="rId5"/>
    <externalReference r:id="rId6"/>
  </externalReferences>
  <definedNames>
    <definedName name="BWUnit" localSheetId="1">'[1]Weekly Input'!$AI$8</definedName>
    <definedName name="BWUnit">'[2]Weekly Input'!$AI$8</definedName>
    <definedName name="CBirds" localSheetId="1">'[1]Weekly Input'!$AI$6</definedName>
    <definedName name="CBirds">'[2]Weekly Input'!$AI$6</definedName>
    <definedName name="CDate" localSheetId="1">'[1]Weekly Input'!$AI$5</definedName>
    <definedName name="CDate">'[2]Weekly Input'!$AI$5</definedName>
    <definedName name="CFlock" localSheetId="1">'[1]Weekly Input'!$AI$4</definedName>
    <definedName name="CFlock">'[2]Weekly Input'!$AI$4</definedName>
    <definedName name="ChartHeading" localSheetId="1">'[1]Weekly Input'!$AI$1</definedName>
    <definedName name="ChartHeading">'[2]Weekly Input'!$AI$1</definedName>
    <definedName name="Cname" localSheetId="1">'[1]Weekly Input'!$AI$3</definedName>
    <definedName name="Cname">'[2]Weekly Input'!$AI$3</definedName>
    <definedName name="CVariety" localSheetId="1">'[1]Weekly Input'!$AI$7</definedName>
    <definedName name="CVariety">'[2]Weekly Input'!$AI$7</definedName>
    <definedName name="ERRORMSG" localSheetId="1">'[1]Weekly Input'!$E$3</definedName>
    <definedName name="ERRORMSG">'[2]Weekly Input'!$E$3</definedName>
    <definedName name="EWUnit">'[3]Weekly Input'!$AJ$8</definedName>
    <definedName name="FeedDivisor" localSheetId="1">'[1]Weekly Input'!$AN$7</definedName>
    <definedName name="FeedDivisor">'[2]Weekly Input'!$AN$7</definedName>
    <definedName name="FeedFmt" localSheetId="1">'[1]Weekly Input'!$AL$7</definedName>
    <definedName name="FeedFmt">'[2]Weekly Input'!$AL$7</definedName>
    <definedName name="FeedUnit" localSheetId="1">'[1]Weekly Input'!$AL$8</definedName>
    <definedName name="FeedUnit">'[2]Weekly Input'!$AL$8</definedName>
    <definedName name="LargeWt" localSheetId="1">'[1]Weekly Input'!$AN$8</definedName>
    <definedName name="LargeWt">'[2]Weekly Input'!$AN$8</definedName>
    <definedName name="LongDateFmt">'[3]Weekly Input'!$AI$11</definedName>
    <definedName name="WaterUnit">'[3]Weekly Input'!$AK$8</definedName>
  </definedNames>
  <calcPr calcId="181029"/>
</workbook>
</file>

<file path=xl/calcChain.xml><?xml version="1.0" encoding="utf-8"?>
<calcChain xmlns="http://schemas.openxmlformats.org/spreadsheetml/2006/main">
  <c r="Y6" i="2" l="1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X5" i="2"/>
  <c r="Y5" i="2"/>
  <c r="W5" i="2"/>
  <c r="X5" i="1"/>
  <c r="AW92" i="5"/>
  <c r="AU92" i="5"/>
  <c r="AW91" i="5"/>
  <c r="AU91" i="5"/>
  <c r="AW90" i="5"/>
  <c r="AU90" i="5"/>
  <c r="AW89" i="5"/>
  <c r="AU89" i="5"/>
  <c r="AW88" i="5"/>
  <c r="AU88" i="5"/>
  <c r="AW87" i="5"/>
  <c r="AU87" i="5"/>
  <c r="AW86" i="5"/>
  <c r="AU86" i="5"/>
  <c r="AW85" i="5"/>
  <c r="AU85" i="5"/>
  <c r="AW84" i="5"/>
  <c r="AU84" i="5"/>
  <c r="AW83" i="5"/>
  <c r="AU83" i="5"/>
  <c r="AW82" i="5"/>
  <c r="AU82" i="5"/>
  <c r="AW81" i="5"/>
  <c r="AU81" i="5"/>
  <c r="AW80" i="5"/>
  <c r="AU80" i="5"/>
  <c r="AW79" i="5"/>
  <c r="AU79" i="5"/>
  <c r="AW78" i="5"/>
  <c r="AU78" i="5"/>
  <c r="AW77" i="5"/>
  <c r="AU77" i="5"/>
  <c r="AW76" i="5"/>
  <c r="AU76" i="5"/>
  <c r="AW75" i="5"/>
  <c r="AU75" i="5"/>
  <c r="AW74" i="5"/>
  <c r="AU74" i="5"/>
  <c r="AW73" i="5"/>
  <c r="AU73" i="5"/>
  <c r="AW72" i="5"/>
  <c r="AU72" i="5"/>
  <c r="AW71" i="5"/>
  <c r="AU71" i="5"/>
  <c r="AW70" i="5"/>
  <c r="AU70" i="5"/>
  <c r="AW69" i="5"/>
  <c r="AU69" i="5"/>
  <c r="AW68" i="5"/>
  <c r="AU68" i="5"/>
  <c r="AW67" i="5"/>
  <c r="AU67" i="5"/>
  <c r="AW66" i="5"/>
  <c r="AU66" i="5"/>
  <c r="AW65" i="5"/>
  <c r="AU65" i="5"/>
  <c r="AW64" i="5"/>
  <c r="AU64" i="5"/>
  <c r="AW63" i="5"/>
  <c r="AU63" i="5"/>
  <c r="AW62" i="5"/>
  <c r="AU62" i="5"/>
  <c r="AW61" i="5"/>
  <c r="AU61" i="5"/>
  <c r="AW60" i="5"/>
  <c r="AU60" i="5"/>
  <c r="AW59" i="5"/>
  <c r="AU59" i="5"/>
  <c r="AW58" i="5"/>
  <c r="AU58" i="5"/>
  <c r="AW57" i="5"/>
  <c r="AU57" i="5"/>
  <c r="AW56" i="5"/>
  <c r="AU56" i="5"/>
  <c r="AW55" i="5"/>
  <c r="AU55" i="5"/>
  <c r="AW54" i="5"/>
  <c r="AU54" i="5"/>
  <c r="AW53" i="5"/>
  <c r="AU53" i="5"/>
  <c r="AW52" i="5"/>
  <c r="AU52" i="5"/>
  <c r="AW51" i="5"/>
  <c r="AU51" i="5"/>
  <c r="AW50" i="5"/>
  <c r="AU50" i="5"/>
  <c r="AW49" i="5"/>
  <c r="AU49" i="5"/>
  <c r="AW48" i="5"/>
  <c r="AU48" i="5"/>
  <c r="AW47" i="5"/>
  <c r="AU47" i="5"/>
  <c r="AW46" i="5"/>
  <c r="AU46" i="5"/>
  <c r="AW45" i="5"/>
  <c r="AU45" i="5"/>
  <c r="AW44" i="5"/>
  <c r="AU44" i="5"/>
  <c r="AW43" i="5"/>
  <c r="AU43" i="5"/>
  <c r="AW42" i="5"/>
  <c r="AU42" i="5"/>
  <c r="AW41" i="5"/>
  <c r="AU41" i="5"/>
  <c r="AW40" i="5"/>
  <c r="AU40" i="5"/>
  <c r="AW39" i="5"/>
  <c r="AU39" i="5"/>
  <c r="AW38" i="5"/>
  <c r="AU38" i="5"/>
  <c r="AW37" i="5"/>
  <c r="AU37" i="5"/>
  <c r="AW36" i="5"/>
  <c r="AU36" i="5"/>
  <c r="AW35" i="5"/>
  <c r="AU35" i="5"/>
  <c r="AW34" i="5"/>
  <c r="AU34" i="5"/>
  <c r="AW33" i="5"/>
  <c r="AU33" i="5"/>
  <c r="AW32" i="5"/>
  <c r="AU32" i="5"/>
  <c r="AW31" i="5"/>
  <c r="AU31" i="5"/>
  <c r="AW30" i="5"/>
  <c r="AU30" i="5"/>
  <c r="AW29" i="5"/>
  <c r="AU29" i="5"/>
  <c r="AW28" i="5"/>
  <c r="AU28" i="5"/>
  <c r="AW27" i="5"/>
  <c r="AU27" i="5"/>
  <c r="AW26" i="5"/>
  <c r="AU26" i="5"/>
  <c r="AW25" i="5"/>
  <c r="AU25" i="5"/>
  <c r="AW24" i="5"/>
  <c r="AU24" i="5"/>
  <c r="AW23" i="5"/>
  <c r="AU23" i="5"/>
  <c r="AW22" i="5"/>
  <c r="AU22" i="5"/>
  <c r="AW21" i="5"/>
  <c r="AU21" i="5"/>
  <c r="AW20" i="5"/>
  <c r="AU20" i="5"/>
  <c r="AW19" i="5"/>
  <c r="AU19" i="5"/>
  <c r="AW18" i="5"/>
  <c r="AU18" i="5"/>
  <c r="AW17" i="5"/>
  <c r="AU17" i="5"/>
  <c r="AW16" i="5"/>
  <c r="AU16" i="5"/>
  <c r="AW15" i="5"/>
  <c r="AU15" i="5"/>
  <c r="AW14" i="5"/>
  <c r="AU14" i="5"/>
  <c r="AW13" i="5"/>
  <c r="AU13" i="5"/>
  <c r="AW12" i="5"/>
  <c r="AU12" i="5"/>
  <c r="AW11" i="5"/>
  <c r="AU11" i="5"/>
  <c r="AW10" i="5"/>
  <c r="AU10" i="5"/>
  <c r="AW9" i="5"/>
  <c r="AU9" i="5"/>
  <c r="AW8" i="5"/>
  <c r="AU8" i="5"/>
  <c r="AW7" i="5"/>
  <c r="AU7" i="5"/>
  <c r="AW6" i="5"/>
  <c r="AU6" i="5"/>
  <c r="AW5" i="5"/>
  <c r="AU5" i="5"/>
  <c r="AW4" i="5"/>
  <c r="AU4" i="5"/>
  <c r="AW3" i="5"/>
  <c r="AU3" i="5"/>
  <c r="AN92" i="5"/>
  <c r="AL92" i="5"/>
  <c r="AN91" i="5"/>
  <c r="AL91" i="5"/>
  <c r="AN90" i="5"/>
  <c r="AL90" i="5"/>
  <c r="AN89" i="5"/>
  <c r="AL89" i="5"/>
  <c r="AN88" i="5"/>
  <c r="AL88" i="5"/>
  <c r="AN87" i="5"/>
  <c r="AL87" i="5"/>
  <c r="AN86" i="5"/>
  <c r="AL86" i="5"/>
  <c r="AN85" i="5"/>
  <c r="AL85" i="5"/>
  <c r="AN84" i="5"/>
  <c r="AL84" i="5"/>
  <c r="AN83" i="5"/>
  <c r="AL83" i="5"/>
  <c r="AN82" i="5"/>
  <c r="AL82" i="5"/>
  <c r="AN81" i="5"/>
  <c r="AL81" i="5"/>
  <c r="AN80" i="5"/>
  <c r="AL80" i="5"/>
  <c r="AN79" i="5"/>
  <c r="AL79" i="5"/>
  <c r="AN78" i="5"/>
  <c r="AL78" i="5"/>
  <c r="AN77" i="5"/>
  <c r="AL77" i="5"/>
  <c r="AN76" i="5"/>
  <c r="AL76" i="5"/>
  <c r="AN75" i="5"/>
  <c r="AL75" i="5"/>
  <c r="AN74" i="5"/>
  <c r="AL74" i="5"/>
  <c r="AN73" i="5"/>
  <c r="AL73" i="5"/>
  <c r="AN72" i="5"/>
  <c r="AL72" i="5"/>
  <c r="AN71" i="5"/>
  <c r="AL71" i="5"/>
  <c r="AN70" i="5"/>
  <c r="AL70" i="5"/>
  <c r="AN69" i="5"/>
  <c r="AL69" i="5"/>
  <c r="AN68" i="5"/>
  <c r="AL68" i="5"/>
  <c r="AN67" i="5"/>
  <c r="AL67" i="5"/>
  <c r="AN66" i="5"/>
  <c r="AL66" i="5"/>
  <c r="AN65" i="5"/>
  <c r="AL65" i="5"/>
  <c r="AN64" i="5"/>
  <c r="AL64" i="5"/>
  <c r="AN63" i="5"/>
  <c r="AL63" i="5"/>
  <c r="AN62" i="5"/>
  <c r="AL62" i="5"/>
  <c r="AN61" i="5"/>
  <c r="AL61" i="5"/>
  <c r="AN60" i="5"/>
  <c r="AL60" i="5"/>
  <c r="AN59" i="5"/>
  <c r="AL59" i="5"/>
  <c r="AN58" i="5"/>
  <c r="AL58" i="5"/>
  <c r="AN57" i="5"/>
  <c r="AL57" i="5"/>
  <c r="AN56" i="5"/>
  <c r="AL56" i="5"/>
  <c r="AN55" i="5"/>
  <c r="AL55" i="5"/>
  <c r="AN54" i="5"/>
  <c r="AL54" i="5"/>
  <c r="AN53" i="5"/>
  <c r="AL53" i="5"/>
  <c r="AN52" i="5"/>
  <c r="AL52" i="5"/>
  <c r="AN51" i="5"/>
  <c r="AL51" i="5"/>
  <c r="AN50" i="5"/>
  <c r="AL50" i="5"/>
  <c r="AN49" i="5"/>
  <c r="AL49" i="5"/>
  <c r="AN48" i="5"/>
  <c r="AL48" i="5"/>
  <c r="AN47" i="5"/>
  <c r="AL47" i="5"/>
  <c r="AN46" i="5"/>
  <c r="AL46" i="5"/>
  <c r="AN45" i="5"/>
  <c r="AL45" i="5"/>
  <c r="AN44" i="5"/>
  <c r="AL44" i="5"/>
  <c r="AN43" i="5"/>
  <c r="AL43" i="5"/>
  <c r="AN42" i="5"/>
  <c r="AL42" i="5"/>
  <c r="AN41" i="5"/>
  <c r="AL41" i="5"/>
  <c r="AN40" i="5"/>
  <c r="AL40" i="5"/>
  <c r="AN39" i="5"/>
  <c r="AL39" i="5"/>
  <c r="AN38" i="5"/>
  <c r="AL38" i="5"/>
  <c r="AN37" i="5"/>
  <c r="AL37" i="5"/>
  <c r="AN36" i="5"/>
  <c r="AL36" i="5"/>
  <c r="AN35" i="5"/>
  <c r="AL35" i="5"/>
  <c r="AN34" i="5"/>
  <c r="AL34" i="5"/>
  <c r="AN33" i="5"/>
  <c r="AL33" i="5"/>
  <c r="AN32" i="5"/>
  <c r="AL32" i="5"/>
  <c r="AN31" i="5"/>
  <c r="AL31" i="5"/>
  <c r="AN30" i="5"/>
  <c r="AL30" i="5"/>
  <c r="AN29" i="5"/>
  <c r="AL29" i="5"/>
  <c r="AN28" i="5"/>
  <c r="AL28" i="5"/>
  <c r="AN27" i="5"/>
  <c r="AL27" i="5"/>
  <c r="AN26" i="5"/>
  <c r="AL26" i="5"/>
  <c r="AN25" i="5"/>
  <c r="AL25" i="5"/>
  <c r="AN24" i="5"/>
  <c r="AL24" i="5"/>
  <c r="AN23" i="5"/>
  <c r="AL23" i="5"/>
  <c r="AN22" i="5"/>
  <c r="AL22" i="5"/>
  <c r="AN21" i="5"/>
  <c r="AL21" i="5"/>
  <c r="AN20" i="5"/>
  <c r="AL20" i="5"/>
  <c r="AN19" i="5"/>
  <c r="AL19" i="5"/>
  <c r="AN18" i="5"/>
  <c r="AL18" i="5"/>
  <c r="AN17" i="5"/>
  <c r="AL17" i="5"/>
  <c r="AN16" i="5"/>
  <c r="AL16" i="5"/>
  <c r="AN15" i="5"/>
  <c r="AL15" i="5"/>
  <c r="AN14" i="5"/>
  <c r="AL14" i="5"/>
  <c r="AN13" i="5"/>
  <c r="AL13" i="5"/>
  <c r="AN12" i="5"/>
  <c r="AL12" i="5"/>
  <c r="AN11" i="5"/>
  <c r="AL11" i="5"/>
  <c r="AN10" i="5"/>
  <c r="AL10" i="5"/>
  <c r="AN9" i="5"/>
  <c r="AL9" i="5"/>
  <c r="AN8" i="5"/>
  <c r="AL8" i="5"/>
  <c r="AN7" i="5"/>
  <c r="AL7" i="5"/>
  <c r="AN6" i="5"/>
  <c r="AL6" i="5"/>
  <c r="AN5" i="5"/>
  <c r="AL5" i="5"/>
  <c r="AN4" i="5"/>
  <c r="AL4" i="5"/>
  <c r="AN3" i="5"/>
  <c r="AL3" i="5"/>
  <c r="AE92" i="5"/>
  <c r="AC92" i="5"/>
  <c r="AE91" i="5"/>
  <c r="AC91" i="5"/>
  <c r="AE90" i="5"/>
  <c r="AC90" i="5"/>
  <c r="AE89" i="5"/>
  <c r="AC89" i="5"/>
  <c r="AE88" i="5"/>
  <c r="AC88" i="5"/>
  <c r="AE87" i="5"/>
  <c r="AC87" i="5"/>
  <c r="AE86" i="5"/>
  <c r="AC86" i="5"/>
  <c r="AE85" i="5"/>
  <c r="AC85" i="5"/>
  <c r="AE84" i="5"/>
  <c r="AC84" i="5"/>
  <c r="AE83" i="5"/>
  <c r="AC83" i="5"/>
  <c r="AE82" i="5"/>
  <c r="AC82" i="5"/>
  <c r="AE81" i="5"/>
  <c r="AC81" i="5"/>
  <c r="AE80" i="5"/>
  <c r="AC80" i="5"/>
  <c r="AE79" i="5"/>
  <c r="AC79" i="5"/>
  <c r="AE78" i="5"/>
  <c r="AC78" i="5"/>
  <c r="AE77" i="5"/>
  <c r="AC77" i="5"/>
  <c r="AE76" i="5"/>
  <c r="AC76" i="5"/>
  <c r="AE75" i="5"/>
  <c r="AC75" i="5"/>
  <c r="AE74" i="5"/>
  <c r="AC74" i="5"/>
  <c r="AE73" i="5"/>
  <c r="AC73" i="5"/>
  <c r="AE72" i="5"/>
  <c r="AC72" i="5"/>
  <c r="AE71" i="5"/>
  <c r="AC71" i="5"/>
  <c r="AE70" i="5"/>
  <c r="AC70" i="5"/>
  <c r="AE69" i="5"/>
  <c r="AC69" i="5"/>
  <c r="AE68" i="5"/>
  <c r="AC68" i="5"/>
  <c r="AE67" i="5"/>
  <c r="AC67" i="5"/>
  <c r="AE66" i="5"/>
  <c r="AC66" i="5"/>
  <c r="AE65" i="5"/>
  <c r="AC65" i="5"/>
  <c r="AE64" i="5"/>
  <c r="AC64" i="5"/>
  <c r="AE63" i="5"/>
  <c r="AC63" i="5"/>
  <c r="AE62" i="5"/>
  <c r="AC62" i="5"/>
  <c r="AE61" i="5"/>
  <c r="AC61" i="5"/>
  <c r="AE60" i="5"/>
  <c r="AC60" i="5"/>
  <c r="AE59" i="5"/>
  <c r="AC59" i="5"/>
  <c r="AE58" i="5"/>
  <c r="AC58" i="5"/>
  <c r="AE57" i="5"/>
  <c r="AC57" i="5"/>
  <c r="AE56" i="5"/>
  <c r="AC56" i="5"/>
  <c r="AE55" i="5"/>
  <c r="AC55" i="5"/>
  <c r="AE54" i="5"/>
  <c r="AC54" i="5"/>
  <c r="AE53" i="5"/>
  <c r="AC53" i="5"/>
  <c r="AE52" i="5"/>
  <c r="AC52" i="5"/>
  <c r="AE51" i="5"/>
  <c r="AC51" i="5"/>
  <c r="AE50" i="5"/>
  <c r="AC50" i="5"/>
  <c r="AE49" i="5"/>
  <c r="AC49" i="5"/>
  <c r="AE48" i="5"/>
  <c r="AC48" i="5"/>
  <c r="AE47" i="5"/>
  <c r="AC47" i="5"/>
  <c r="AE46" i="5"/>
  <c r="AC46" i="5"/>
  <c r="AE45" i="5"/>
  <c r="AC45" i="5"/>
  <c r="AE44" i="5"/>
  <c r="Y32" i="1" s="1"/>
  <c r="AC44" i="5"/>
  <c r="W32" i="1" s="1"/>
  <c r="AE43" i="5"/>
  <c r="Y31" i="1" s="1"/>
  <c r="AC43" i="5"/>
  <c r="W31" i="1" s="1"/>
  <c r="AE42" i="5"/>
  <c r="Y30" i="1" s="1"/>
  <c r="AC42" i="5"/>
  <c r="W30" i="1" s="1"/>
  <c r="AE41" i="5"/>
  <c r="Y29" i="1" s="1"/>
  <c r="AC41" i="5"/>
  <c r="W29" i="1" s="1"/>
  <c r="AE40" i="5"/>
  <c r="Y28" i="1" s="1"/>
  <c r="AC40" i="5"/>
  <c r="W28" i="1" s="1"/>
  <c r="AE39" i="5"/>
  <c r="Y27" i="1" s="1"/>
  <c r="AC39" i="5"/>
  <c r="W27" i="1" s="1"/>
  <c r="AE38" i="5"/>
  <c r="Y26" i="1" s="1"/>
  <c r="AC38" i="5"/>
  <c r="W26" i="1" s="1"/>
  <c r="AE37" i="5"/>
  <c r="Y25" i="1" s="1"/>
  <c r="AC37" i="5"/>
  <c r="W25" i="1" s="1"/>
  <c r="AE36" i="5"/>
  <c r="Y24" i="1" s="1"/>
  <c r="AC36" i="5"/>
  <c r="W24" i="1" s="1"/>
  <c r="AE35" i="5"/>
  <c r="Y23" i="1" s="1"/>
  <c r="AC35" i="5"/>
  <c r="W23" i="1" s="1"/>
  <c r="AE34" i="5"/>
  <c r="Y22" i="1" s="1"/>
  <c r="AC34" i="5"/>
  <c r="W22" i="1" s="1"/>
  <c r="AE33" i="5"/>
  <c r="Y21" i="1" s="1"/>
  <c r="AC33" i="5"/>
  <c r="W21" i="1" s="1"/>
  <c r="AE32" i="5"/>
  <c r="Y20" i="1" s="1"/>
  <c r="AC32" i="5"/>
  <c r="W20" i="1" s="1"/>
  <c r="AE31" i="5"/>
  <c r="Y19" i="1" s="1"/>
  <c r="AC31" i="5"/>
  <c r="W19" i="1" s="1"/>
  <c r="AE30" i="5"/>
  <c r="Y18" i="1" s="1"/>
  <c r="AC30" i="5"/>
  <c r="W18" i="1" s="1"/>
  <c r="AE29" i="5"/>
  <c r="Y17" i="1" s="1"/>
  <c r="AC29" i="5"/>
  <c r="W17" i="1" s="1"/>
  <c r="AE28" i="5"/>
  <c r="Y16" i="1" s="1"/>
  <c r="AC28" i="5"/>
  <c r="W16" i="1" s="1"/>
  <c r="AE27" i="5"/>
  <c r="Y15" i="1" s="1"/>
  <c r="AC27" i="5"/>
  <c r="W15" i="1" s="1"/>
  <c r="AE26" i="5"/>
  <c r="Y14" i="1" s="1"/>
  <c r="AC26" i="5"/>
  <c r="W14" i="1" s="1"/>
  <c r="AE25" i="5"/>
  <c r="Y13" i="1" s="1"/>
  <c r="AC25" i="5"/>
  <c r="W13" i="1" s="1"/>
  <c r="AE24" i="5"/>
  <c r="Y12" i="1" s="1"/>
  <c r="AC24" i="5"/>
  <c r="W12" i="1" s="1"/>
  <c r="AE23" i="5"/>
  <c r="Y11" i="1" s="1"/>
  <c r="AC23" i="5"/>
  <c r="W11" i="1" s="1"/>
  <c r="AE22" i="5"/>
  <c r="Y10" i="1" s="1"/>
  <c r="AC22" i="5"/>
  <c r="W10" i="1" s="1"/>
  <c r="AE21" i="5"/>
  <c r="Y9" i="1" s="1"/>
  <c r="AC21" i="5"/>
  <c r="W9" i="1" s="1"/>
  <c r="AE20" i="5"/>
  <c r="Y8" i="1" s="1"/>
  <c r="AC20" i="5"/>
  <c r="W8" i="1" s="1"/>
  <c r="AE19" i="5"/>
  <c r="Y7" i="1" s="1"/>
  <c r="AC19" i="5"/>
  <c r="W7" i="1" s="1"/>
  <c r="AE18" i="5"/>
  <c r="Y6" i="1" s="1"/>
  <c r="AC18" i="5"/>
  <c r="W6" i="1" s="1"/>
  <c r="AE17" i="5"/>
  <c r="Y5" i="1" s="1"/>
  <c r="AC17" i="5"/>
  <c r="W5" i="1" s="1"/>
  <c r="AE16" i="5"/>
  <c r="AC16" i="5"/>
  <c r="AE15" i="5"/>
  <c r="AC15" i="5"/>
  <c r="AE14" i="5"/>
  <c r="AC14" i="5"/>
  <c r="AE13" i="5"/>
  <c r="AC13" i="5"/>
  <c r="AE12" i="5"/>
  <c r="AC12" i="5"/>
  <c r="AE11" i="5"/>
  <c r="AC11" i="5"/>
  <c r="AE10" i="5"/>
  <c r="AC10" i="5"/>
  <c r="AE9" i="5"/>
  <c r="AC9" i="5"/>
  <c r="AE8" i="5"/>
  <c r="AC8" i="5"/>
  <c r="AE7" i="5"/>
  <c r="AC7" i="5"/>
  <c r="AE6" i="5"/>
  <c r="AC6" i="5"/>
  <c r="AE5" i="5"/>
  <c r="AC5" i="5"/>
  <c r="AE4" i="5"/>
  <c r="AC4" i="5"/>
  <c r="AE3" i="5"/>
  <c r="AC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3" i="5"/>
  <c r="T3" i="5"/>
  <c r="K93" i="5"/>
  <c r="M93" i="5"/>
  <c r="K94" i="5"/>
  <c r="M94" i="5"/>
  <c r="K95" i="5"/>
  <c r="M95" i="5"/>
  <c r="K96" i="5"/>
  <c r="M96" i="5"/>
  <c r="K97" i="5"/>
  <c r="M97" i="5"/>
  <c r="K98" i="5"/>
  <c r="M98" i="5"/>
  <c r="K99" i="5"/>
  <c r="M99" i="5"/>
  <c r="K100" i="5"/>
  <c r="M100" i="5"/>
  <c r="K101" i="5"/>
  <c r="M101" i="5"/>
  <c r="K102" i="5"/>
  <c r="M102" i="5"/>
  <c r="M20" i="5"/>
  <c r="K20" i="5"/>
  <c r="B93" i="5"/>
  <c r="D93" i="5"/>
  <c r="B94" i="5"/>
  <c r="D94" i="5"/>
  <c r="B95" i="5"/>
  <c r="D95" i="5"/>
  <c r="B96" i="5"/>
  <c r="D96" i="5"/>
  <c r="B97" i="5"/>
  <c r="D97" i="5"/>
  <c r="B98" i="5"/>
  <c r="D98" i="5"/>
  <c r="B99" i="5"/>
  <c r="D99" i="5"/>
  <c r="B100" i="5"/>
  <c r="D100" i="5"/>
  <c r="B101" i="5"/>
  <c r="D101" i="5"/>
  <c r="B102" i="5"/>
  <c r="D102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3" i="5"/>
  <c r="Z32" i="2" l="1"/>
  <c r="Z31" i="2"/>
  <c r="Z30" i="2"/>
  <c r="Z31" i="1"/>
  <c r="Z32" i="1"/>
  <c r="Z30" i="1"/>
  <c r="AL31" i="1"/>
  <c r="AI31" i="1" s="1"/>
  <c r="AL32" i="1"/>
  <c r="AI32" i="1" s="1"/>
  <c r="AL30" i="1"/>
  <c r="AI30" i="1" s="1"/>
  <c r="AL32" i="2"/>
  <c r="AI32" i="2" s="1"/>
  <c r="AK32" i="2"/>
  <c r="AL31" i="2"/>
  <c r="AI31" i="2" s="1"/>
  <c r="AK31" i="2"/>
  <c r="AL30" i="2"/>
  <c r="AI30" i="2" s="1"/>
  <c r="AK30" i="2"/>
  <c r="AK30" i="1"/>
  <c r="AK31" i="1"/>
  <c r="AK32" i="1"/>
  <c r="AJ32" i="1" s="1"/>
  <c r="AJ31" i="2" l="1"/>
  <c r="AJ30" i="1"/>
  <c r="AJ30" i="2"/>
  <c r="AJ32" i="2"/>
  <c r="AJ31" i="1"/>
  <c r="AL8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5" i="2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O4" i="5"/>
  <c r="Q4" i="5"/>
  <c r="O5" i="5"/>
  <c r="Q5" i="5"/>
  <c r="O6" i="5"/>
  <c r="Q6" i="5"/>
  <c r="O7" i="5"/>
  <c r="Q7" i="5"/>
  <c r="O8" i="5"/>
  <c r="Q8" i="5"/>
  <c r="O9" i="5"/>
  <c r="Q9" i="5"/>
  <c r="O10" i="5"/>
  <c r="Q10" i="5"/>
  <c r="O11" i="5"/>
  <c r="Q11" i="5"/>
  <c r="O12" i="5"/>
  <c r="Q12" i="5"/>
  <c r="O13" i="5"/>
  <c r="Q13" i="5"/>
  <c r="O14" i="5"/>
  <c r="Q14" i="5"/>
  <c r="O15" i="5"/>
  <c r="Q15" i="5"/>
  <c r="O16" i="5"/>
  <c r="Q16" i="5"/>
  <c r="O17" i="5"/>
  <c r="Q17" i="5"/>
  <c r="O18" i="5"/>
  <c r="Q18" i="5"/>
  <c r="O19" i="5"/>
  <c r="Q19" i="5"/>
  <c r="Q3" i="5"/>
  <c r="O3" i="5"/>
  <c r="K21" i="5"/>
  <c r="M21" i="5"/>
  <c r="K22" i="5"/>
  <c r="M22" i="5"/>
  <c r="K23" i="5"/>
  <c r="M23" i="5"/>
  <c r="K24" i="5"/>
  <c r="M24" i="5"/>
  <c r="K25" i="5"/>
  <c r="M25" i="5"/>
  <c r="K26" i="5"/>
  <c r="M26" i="5"/>
  <c r="K27" i="5"/>
  <c r="M27" i="5"/>
  <c r="K28" i="5"/>
  <c r="M28" i="5"/>
  <c r="K29" i="5"/>
  <c r="M29" i="5"/>
  <c r="K30" i="5"/>
  <c r="M30" i="5"/>
  <c r="K31" i="5"/>
  <c r="M31" i="5"/>
  <c r="K32" i="5"/>
  <c r="M32" i="5"/>
  <c r="K33" i="5"/>
  <c r="M33" i="5"/>
  <c r="K34" i="5"/>
  <c r="M34" i="5"/>
  <c r="K35" i="5"/>
  <c r="M35" i="5"/>
  <c r="K36" i="5"/>
  <c r="M36" i="5"/>
  <c r="K37" i="5"/>
  <c r="M37" i="5"/>
  <c r="K38" i="5"/>
  <c r="M38" i="5"/>
  <c r="K39" i="5"/>
  <c r="M39" i="5"/>
  <c r="K40" i="5"/>
  <c r="M40" i="5"/>
  <c r="K41" i="5"/>
  <c r="M41" i="5"/>
  <c r="K42" i="5"/>
  <c r="M42" i="5"/>
  <c r="K43" i="5"/>
  <c r="M43" i="5"/>
  <c r="K44" i="5"/>
  <c r="M44" i="5"/>
  <c r="K45" i="5"/>
  <c r="M45" i="5"/>
  <c r="K46" i="5"/>
  <c r="M46" i="5"/>
  <c r="K47" i="5"/>
  <c r="M47" i="5"/>
  <c r="K48" i="5"/>
  <c r="M48" i="5"/>
  <c r="K49" i="5"/>
  <c r="M49" i="5"/>
  <c r="K50" i="5"/>
  <c r="M50" i="5"/>
  <c r="K51" i="5"/>
  <c r="M51" i="5"/>
  <c r="K52" i="5"/>
  <c r="M52" i="5"/>
  <c r="K53" i="5"/>
  <c r="M53" i="5"/>
  <c r="K54" i="5"/>
  <c r="M54" i="5"/>
  <c r="K55" i="5"/>
  <c r="M55" i="5"/>
  <c r="K56" i="5"/>
  <c r="M56" i="5"/>
  <c r="K57" i="5"/>
  <c r="M57" i="5"/>
  <c r="K58" i="5"/>
  <c r="M58" i="5"/>
  <c r="K59" i="5"/>
  <c r="M59" i="5"/>
  <c r="K60" i="5"/>
  <c r="M60" i="5"/>
  <c r="K61" i="5"/>
  <c r="M61" i="5"/>
  <c r="K62" i="5"/>
  <c r="M62" i="5"/>
  <c r="K63" i="5"/>
  <c r="M63" i="5"/>
  <c r="K64" i="5"/>
  <c r="M64" i="5"/>
  <c r="K65" i="5"/>
  <c r="M65" i="5"/>
  <c r="K66" i="5"/>
  <c r="M66" i="5"/>
  <c r="K67" i="5"/>
  <c r="M67" i="5"/>
  <c r="K68" i="5"/>
  <c r="M68" i="5"/>
  <c r="K69" i="5"/>
  <c r="M69" i="5"/>
  <c r="K70" i="5"/>
  <c r="M70" i="5"/>
  <c r="K71" i="5"/>
  <c r="M71" i="5"/>
  <c r="K72" i="5"/>
  <c r="M72" i="5"/>
  <c r="K73" i="5"/>
  <c r="M73" i="5"/>
  <c r="K74" i="5"/>
  <c r="M74" i="5"/>
  <c r="K75" i="5"/>
  <c r="M75" i="5"/>
  <c r="K76" i="5"/>
  <c r="M76" i="5"/>
  <c r="K77" i="5"/>
  <c r="M77" i="5"/>
  <c r="K78" i="5"/>
  <c r="M78" i="5"/>
  <c r="K79" i="5"/>
  <c r="M79" i="5"/>
  <c r="K80" i="5"/>
  <c r="M80" i="5"/>
  <c r="K81" i="5"/>
  <c r="M81" i="5"/>
  <c r="K82" i="5"/>
  <c r="M82" i="5"/>
  <c r="K83" i="5"/>
  <c r="M83" i="5"/>
  <c r="K84" i="5"/>
  <c r="M84" i="5"/>
  <c r="K85" i="5"/>
  <c r="M85" i="5"/>
  <c r="K86" i="5"/>
  <c r="M86" i="5"/>
  <c r="K87" i="5"/>
  <c r="M87" i="5"/>
  <c r="K88" i="5"/>
  <c r="M88" i="5"/>
  <c r="K89" i="5"/>
  <c r="M89" i="5"/>
  <c r="K90" i="5"/>
  <c r="M90" i="5"/>
  <c r="K91" i="5"/>
  <c r="M91" i="5"/>
  <c r="K92" i="5"/>
  <c r="M92" i="5"/>
  <c r="AL6" i="2"/>
  <c r="AL7" i="2"/>
  <c r="AK5" i="2" l="1"/>
  <c r="AJ5" i="2" s="1"/>
  <c r="AI5" i="2"/>
  <c r="Z7" i="2"/>
  <c r="AI7" i="2"/>
  <c r="AK7" i="2"/>
  <c r="AJ7" i="2" s="1"/>
  <c r="Z9" i="2"/>
  <c r="AK9" i="2"/>
  <c r="AJ9" i="2" s="1"/>
  <c r="AI9" i="2"/>
  <c r="Z11" i="2"/>
  <c r="AK11" i="2"/>
  <c r="AJ11" i="2" s="1"/>
  <c r="AI11" i="2"/>
  <c r="Z13" i="2"/>
  <c r="AK13" i="2"/>
  <c r="AJ13" i="2" s="1"/>
  <c r="AI13" i="2"/>
  <c r="Z15" i="2"/>
  <c r="AK15" i="2"/>
  <c r="AJ15" i="2" s="1"/>
  <c r="AI15" i="2"/>
  <c r="Z17" i="2"/>
  <c r="AI17" i="2"/>
  <c r="AK17" i="2"/>
  <c r="AJ17" i="2" s="1"/>
  <c r="Z19" i="2"/>
  <c r="AK19" i="2"/>
  <c r="AJ19" i="2" s="1"/>
  <c r="AI19" i="2"/>
  <c r="Z21" i="2"/>
  <c r="AK21" i="2"/>
  <c r="AJ21" i="2" s="1"/>
  <c r="Z23" i="2"/>
  <c r="AK23" i="2"/>
  <c r="AJ23" i="2" s="1"/>
  <c r="Z25" i="2"/>
  <c r="AK25" i="2"/>
  <c r="AJ25" i="2" s="1"/>
  <c r="AK27" i="2"/>
  <c r="AJ27" i="2" s="1"/>
  <c r="Z29" i="2"/>
  <c r="AK29" i="2"/>
  <c r="AJ29" i="2" s="1"/>
  <c r="AI21" i="2"/>
  <c r="AI23" i="2"/>
  <c r="AI25" i="2"/>
  <c r="AI27" i="2"/>
  <c r="AI29" i="2"/>
  <c r="AK6" i="2"/>
  <c r="AJ6" i="2" s="1"/>
  <c r="AI6" i="2"/>
  <c r="AK8" i="2"/>
  <c r="AJ8" i="2" s="1"/>
  <c r="AI8" i="2"/>
  <c r="AK10" i="2"/>
  <c r="AJ10" i="2" s="1"/>
  <c r="AI10" i="2"/>
  <c r="AK12" i="2"/>
  <c r="AJ12" i="2" s="1"/>
  <c r="AI12" i="2"/>
  <c r="AK14" i="2"/>
  <c r="AJ14" i="2" s="1"/>
  <c r="AI14" i="2"/>
  <c r="AI16" i="2"/>
  <c r="AK16" i="2"/>
  <c r="AJ16" i="2" s="1"/>
  <c r="AI18" i="2"/>
  <c r="AK18" i="2"/>
  <c r="AJ18" i="2" s="1"/>
  <c r="AK20" i="2"/>
  <c r="AJ20" i="2" s="1"/>
  <c r="AI20" i="2"/>
  <c r="AK22" i="2"/>
  <c r="AJ22" i="2" s="1"/>
  <c r="AI22" i="2"/>
  <c r="AK24" i="2"/>
  <c r="AJ24" i="2" s="1"/>
  <c r="AI24" i="2"/>
  <c r="AK26" i="2"/>
  <c r="AJ26" i="2" s="1"/>
  <c r="AI26" i="2"/>
  <c r="AK28" i="2"/>
  <c r="AJ28" i="2" s="1"/>
  <c r="AI28" i="2"/>
  <c r="Z27" i="2"/>
  <c r="Z6" i="2"/>
  <c r="Z8" i="2"/>
  <c r="Z10" i="2"/>
  <c r="Z12" i="2"/>
  <c r="Z14" i="2"/>
  <c r="Z16" i="2"/>
  <c r="Z18" i="2"/>
  <c r="Z20" i="2"/>
  <c r="Z22" i="2"/>
  <c r="Z24" i="2"/>
  <c r="Z26" i="2"/>
  <c r="Z28" i="2"/>
  <c r="AL29" i="1"/>
  <c r="AI29" i="1" s="1"/>
  <c r="AI6" i="1"/>
  <c r="AK6" i="1"/>
  <c r="AJ6" i="1" s="1"/>
  <c r="Z6" i="1"/>
  <c r="AI8" i="1"/>
  <c r="AK8" i="1"/>
  <c r="AJ8" i="1" s="1"/>
  <c r="Z8" i="1"/>
  <c r="AI10" i="1"/>
  <c r="AK10" i="1"/>
  <c r="AJ10" i="1" s="1"/>
  <c r="Z10" i="1"/>
  <c r="AI12" i="1"/>
  <c r="AK12" i="1"/>
  <c r="AJ12" i="1" s="1"/>
  <c r="Z12" i="1"/>
  <c r="AI14" i="1"/>
  <c r="AK14" i="1"/>
  <c r="AJ14" i="1" s="1"/>
  <c r="Z14" i="1"/>
  <c r="AI16" i="1"/>
  <c r="AK16" i="1"/>
  <c r="AJ16" i="1" s="1"/>
  <c r="Z16" i="1"/>
  <c r="AI18" i="1"/>
  <c r="AK18" i="1"/>
  <c r="AJ18" i="1" s="1"/>
  <c r="Z18" i="1"/>
  <c r="AI20" i="1"/>
  <c r="AK20" i="1"/>
  <c r="AJ20" i="1" s="1"/>
  <c r="Z20" i="1"/>
  <c r="AI22" i="1"/>
  <c r="AK22" i="1"/>
  <c r="AJ22" i="1" s="1"/>
  <c r="Z22" i="1"/>
  <c r="Z24" i="1"/>
  <c r="AI24" i="1"/>
  <c r="AK24" i="1"/>
  <c r="AJ24" i="1" s="1"/>
  <c r="Z26" i="1"/>
  <c r="AI26" i="1"/>
  <c r="AK26" i="1"/>
  <c r="AJ26" i="1" s="1"/>
  <c r="Z28" i="1"/>
  <c r="AI28" i="1"/>
  <c r="AK28" i="1"/>
  <c r="AJ28" i="1" s="1"/>
  <c r="AI5" i="1"/>
  <c r="AK5" i="1"/>
  <c r="AJ5" i="1" s="1"/>
  <c r="Z7" i="1"/>
  <c r="AI7" i="1"/>
  <c r="AK7" i="1"/>
  <c r="AJ7" i="1" s="1"/>
  <c r="Z9" i="1"/>
  <c r="AI9" i="1"/>
  <c r="AK9" i="1"/>
  <c r="AJ9" i="1" s="1"/>
  <c r="Z11" i="1"/>
  <c r="AI11" i="1"/>
  <c r="AK11" i="1"/>
  <c r="AJ11" i="1" s="1"/>
  <c r="Z13" i="1"/>
  <c r="AI13" i="1"/>
  <c r="AK13" i="1"/>
  <c r="AJ13" i="1" s="1"/>
  <c r="Z15" i="1"/>
  <c r="AI15" i="1"/>
  <c r="AK15" i="1"/>
  <c r="AJ15" i="1" s="1"/>
  <c r="Z17" i="1"/>
  <c r="AI17" i="1"/>
  <c r="AK17" i="1"/>
  <c r="AJ17" i="1" s="1"/>
  <c r="Z19" i="1"/>
  <c r="AI19" i="1"/>
  <c r="AK19" i="1"/>
  <c r="AJ19" i="1" s="1"/>
  <c r="Z21" i="1"/>
  <c r="AI21" i="1"/>
  <c r="AK21" i="1"/>
  <c r="AJ21" i="1" s="1"/>
  <c r="Z23" i="1"/>
  <c r="AI23" i="1"/>
  <c r="AK23" i="1"/>
  <c r="AJ23" i="1" s="1"/>
  <c r="Z25" i="1"/>
  <c r="AI25" i="1"/>
  <c r="AK25" i="1"/>
  <c r="AJ25" i="1" s="1"/>
  <c r="Z27" i="1"/>
  <c r="AI27" i="1"/>
  <c r="AK27" i="1"/>
  <c r="AJ27" i="1" s="1"/>
  <c r="Z29" i="1"/>
  <c r="AK29" i="1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AG39" i="2"/>
  <c r="AG143" i="2" s="1"/>
  <c r="AF39" i="2"/>
  <c r="AE39" i="2"/>
  <c r="AE143" i="2" s="1"/>
  <c r="AD39" i="2"/>
  <c r="AC39" i="2"/>
  <c r="AC143" i="2" s="1"/>
  <c r="AB39" i="2"/>
  <c r="AA39" i="2"/>
  <c r="AA143" i="2" s="1"/>
  <c r="Z39" i="2"/>
  <c r="Y39" i="2"/>
  <c r="Y143" i="2" s="1"/>
  <c r="W39" i="2"/>
  <c r="S23" i="2" s="1"/>
  <c r="T23" i="2" s="1"/>
  <c r="V39" i="2"/>
  <c r="V143" i="2" s="1"/>
  <c r="U39" i="2"/>
  <c r="U41" i="2" s="1"/>
  <c r="V21" i="2" s="1"/>
  <c r="T39" i="2"/>
  <c r="T142" i="2" s="1"/>
  <c r="S39" i="2"/>
  <c r="R39" i="2"/>
  <c r="R142" i="2" s="1"/>
  <c r="Q39" i="2"/>
  <c r="S17" i="2" s="1"/>
  <c r="P39" i="2"/>
  <c r="P142" i="2" s="1"/>
  <c r="O39" i="2"/>
  <c r="S15" i="2" s="1"/>
  <c r="N39" i="2"/>
  <c r="N142" i="2" s="1"/>
  <c r="M39" i="2"/>
  <c r="L39" i="2"/>
  <c r="L142" i="2" s="1"/>
  <c r="K39" i="2"/>
  <c r="J39" i="2"/>
  <c r="J142" i="2" s="1"/>
  <c r="I39" i="2"/>
  <c r="S9" i="2" s="1"/>
  <c r="H39" i="2"/>
  <c r="H142" i="2" s="1"/>
  <c r="G39" i="2"/>
  <c r="F39" i="2"/>
  <c r="F142" i="2" s="1"/>
  <c r="E39" i="2"/>
  <c r="C39" i="2"/>
  <c r="AG38" i="2"/>
  <c r="AF38" i="2"/>
  <c r="AE38" i="2"/>
  <c r="R30" i="2" s="1"/>
  <c r="AD38" i="2"/>
  <c r="R29" i="2" s="1"/>
  <c r="AC38" i="2"/>
  <c r="R28" i="2" s="1"/>
  <c r="AB38" i="2"/>
  <c r="R27" i="2" s="1"/>
  <c r="AA38" i="2"/>
  <c r="R26" i="2" s="1"/>
  <c r="Z38" i="2"/>
  <c r="R25" i="2" s="1"/>
  <c r="Y38" i="2"/>
  <c r="W38" i="2"/>
  <c r="R23" i="2" s="1"/>
  <c r="V38" i="2"/>
  <c r="R22" i="2" s="1"/>
  <c r="U38" i="2"/>
  <c r="U40" i="2" s="1"/>
  <c r="U21" i="2" s="1"/>
  <c r="T38" i="2"/>
  <c r="R20" i="2" s="1"/>
  <c r="S38" i="2"/>
  <c r="R19" i="2" s="1"/>
  <c r="R38" i="2"/>
  <c r="R18" i="2" s="1"/>
  <c r="Q38" i="2"/>
  <c r="R17" i="2" s="1"/>
  <c r="P38" i="2"/>
  <c r="O38" i="2"/>
  <c r="R15" i="2" s="1"/>
  <c r="N38" i="2"/>
  <c r="R14" i="2" s="1"/>
  <c r="M38" i="2"/>
  <c r="R13" i="2" s="1"/>
  <c r="L38" i="2"/>
  <c r="R12" i="2" s="1"/>
  <c r="K38" i="2"/>
  <c r="R11" i="2" s="1"/>
  <c r="J38" i="2"/>
  <c r="R10" i="2" s="1"/>
  <c r="I38" i="2"/>
  <c r="R9" i="2" s="1"/>
  <c r="H38" i="2"/>
  <c r="G38" i="2"/>
  <c r="R7" i="2" s="1"/>
  <c r="F38" i="2"/>
  <c r="E38" i="2"/>
  <c r="R5" i="2" s="1"/>
  <c r="C38" i="2"/>
  <c r="C37" i="2"/>
  <c r="C36" i="2"/>
  <c r="C35" i="2"/>
  <c r="C34" i="2"/>
  <c r="C33" i="2"/>
  <c r="S32" i="2"/>
  <c r="R32" i="2"/>
  <c r="C32" i="2"/>
  <c r="R31" i="2"/>
  <c r="C31" i="2"/>
  <c r="C30" i="2"/>
  <c r="C29" i="2"/>
  <c r="S28" i="2"/>
  <c r="C28" i="2"/>
  <c r="C27" i="2"/>
  <c r="C26" i="2"/>
  <c r="S25" i="2"/>
  <c r="C25" i="2"/>
  <c r="S24" i="2"/>
  <c r="R24" i="2"/>
  <c r="C24" i="2"/>
  <c r="C23" i="2"/>
  <c r="C22" i="2"/>
  <c r="S21" i="2"/>
  <c r="C21" i="2"/>
  <c r="S20" i="2"/>
  <c r="C20" i="2"/>
  <c r="S19" i="2"/>
  <c r="G19" i="2"/>
  <c r="C19" i="2"/>
  <c r="S18" i="2"/>
  <c r="C18" i="2"/>
  <c r="C17" i="2"/>
  <c r="S16" i="2"/>
  <c r="R16" i="2"/>
  <c r="G16" i="2"/>
  <c r="H16" i="2" s="1"/>
  <c r="C16" i="2"/>
  <c r="G15" i="2"/>
  <c r="H15" i="2" s="1"/>
  <c r="C15" i="2"/>
  <c r="C14" i="2"/>
  <c r="S13" i="2"/>
  <c r="C13" i="2"/>
  <c r="S12" i="2"/>
  <c r="C12" i="2"/>
  <c r="S11" i="2"/>
  <c r="C11" i="2"/>
  <c r="S10" i="2"/>
  <c r="C10" i="2"/>
  <c r="C9" i="2"/>
  <c r="S8" i="2"/>
  <c r="R8" i="2"/>
  <c r="C8" i="2"/>
  <c r="S7" i="2"/>
  <c r="J7" i="2"/>
  <c r="G17" i="2" s="1"/>
  <c r="C7" i="2"/>
  <c r="R6" i="2"/>
  <c r="C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S5" i="2"/>
  <c r="J5" i="2"/>
  <c r="C5" i="2"/>
  <c r="S22" i="2" l="1"/>
  <c r="J11" i="2"/>
  <c r="E12" i="2" s="1"/>
  <c r="S26" i="2"/>
  <c r="AA26" i="2" s="1"/>
  <c r="S6" i="2"/>
  <c r="T6" i="2" s="1"/>
  <c r="S14" i="2"/>
  <c r="AA14" i="2" s="1"/>
  <c r="S30" i="2"/>
  <c r="AA30" i="2" s="1"/>
  <c r="T14" i="2"/>
  <c r="AM14" i="2"/>
  <c r="T16" i="2"/>
  <c r="AM16" i="2"/>
  <c r="AA16" i="2"/>
  <c r="T8" i="2"/>
  <c r="AM8" i="2"/>
  <c r="AA8" i="2"/>
  <c r="T26" i="2"/>
  <c r="AM26" i="2"/>
  <c r="AM6" i="2"/>
  <c r="AA6" i="2"/>
  <c r="T11" i="2"/>
  <c r="AA11" i="2"/>
  <c r="AM11" i="2"/>
  <c r="T18" i="2"/>
  <c r="AM18" i="2"/>
  <c r="AA18" i="2"/>
  <c r="T21" i="2"/>
  <c r="AM21" i="2"/>
  <c r="AA21" i="2"/>
  <c r="T30" i="2"/>
  <c r="AM30" i="2"/>
  <c r="T9" i="2"/>
  <c r="AM9" i="2"/>
  <c r="AA9" i="2"/>
  <c r="T24" i="2"/>
  <c r="AM24" i="2"/>
  <c r="AA24" i="2"/>
  <c r="T19" i="2"/>
  <c r="AA19" i="2"/>
  <c r="AM19" i="2"/>
  <c r="T22" i="2"/>
  <c r="AM22" i="2"/>
  <c r="AA22" i="2"/>
  <c r="AM5" i="2"/>
  <c r="AA5" i="2"/>
  <c r="AM17" i="2"/>
  <c r="AA17" i="2"/>
  <c r="T25" i="2"/>
  <c r="AM25" i="2"/>
  <c r="AA25" i="2"/>
  <c r="T28" i="2"/>
  <c r="AM28" i="2"/>
  <c r="AA28" i="2"/>
  <c r="T10" i="2"/>
  <c r="AM10" i="2"/>
  <c r="AA10" i="2"/>
  <c r="T15" i="2"/>
  <c r="AM15" i="2"/>
  <c r="AA15" i="2"/>
  <c r="T17" i="2"/>
  <c r="T32" i="2"/>
  <c r="AM32" i="2"/>
  <c r="AA32" i="2"/>
  <c r="T12" i="2"/>
  <c r="AM12" i="2"/>
  <c r="AA12" i="2"/>
  <c r="T5" i="2"/>
  <c r="T7" i="2"/>
  <c r="AM7" i="2"/>
  <c r="AA7" i="2"/>
  <c r="T13" i="2"/>
  <c r="AM13" i="2"/>
  <c r="AA13" i="2"/>
  <c r="T20" i="2"/>
  <c r="AM20" i="2"/>
  <c r="AA20" i="2"/>
  <c r="AM23" i="2"/>
  <c r="AA23" i="2"/>
  <c r="AJ29" i="1"/>
  <c r="V142" i="2"/>
  <c r="V144" i="2" s="1"/>
  <c r="V40" i="2" s="1"/>
  <c r="U22" i="2" s="1"/>
  <c r="AA142" i="2"/>
  <c r="AE142" i="2"/>
  <c r="F143" i="2"/>
  <c r="F144" i="2" s="1"/>
  <c r="F40" i="2" s="1"/>
  <c r="U6" i="2" s="1"/>
  <c r="J143" i="2"/>
  <c r="J144" i="2" s="1"/>
  <c r="J40" i="2" s="1"/>
  <c r="U10" i="2" s="1"/>
  <c r="N143" i="2"/>
  <c r="N144" i="2" s="1"/>
  <c r="N40" i="2" s="1"/>
  <c r="U14" i="2" s="1"/>
  <c r="R143" i="2"/>
  <c r="R144" i="2" s="1"/>
  <c r="R40" i="2" s="1"/>
  <c r="U18" i="2" s="1"/>
  <c r="R21" i="2"/>
  <c r="Y142" i="2"/>
  <c r="AC142" i="2"/>
  <c r="AG142" i="2"/>
  <c r="H143" i="2"/>
  <c r="H144" i="2" s="1"/>
  <c r="H40" i="2" s="1"/>
  <c r="U8" i="2" s="1"/>
  <c r="L143" i="2"/>
  <c r="L144" i="2" s="1"/>
  <c r="L40" i="2" s="1"/>
  <c r="U12" i="2" s="1"/>
  <c r="P143" i="2"/>
  <c r="P144" i="2" s="1"/>
  <c r="P40" i="2" s="1"/>
  <c r="U16" i="2" s="1"/>
  <c r="T143" i="2"/>
  <c r="T144" i="2" s="1"/>
  <c r="T40" i="2" s="1"/>
  <c r="U20" i="2" s="1"/>
  <c r="J8" i="2"/>
  <c r="J9" i="2"/>
  <c r="E13" i="2"/>
  <c r="J13" i="2"/>
  <c r="J17" i="2"/>
  <c r="H17" i="2"/>
  <c r="E142" i="2"/>
  <c r="E143" i="2"/>
  <c r="G142" i="2"/>
  <c r="G143" i="2"/>
  <c r="I142" i="2"/>
  <c r="I143" i="2"/>
  <c r="K142" i="2"/>
  <c r="K143" i="2"/>
  <c r="M142" i="2"/>
  <c r="M143" i="2"/>
  <c r="O142" i="2"/>
  <c r="O143" i="2"/>
  <c r="Q142" i="2"/>
  <c r="Q143" i="2"/>
  <c r="S142" i="2"/>
  <c r="S143" i="2"/>
  <c r="W143" i="2"/>
  <c r="W142" i="2"/>
  <c r="Z143" i="2"/>
  <c r="Z142" i="2"/>
  <c r="AB143" i="2"/>
  <c r="AB142" i="2"/>
  <c r="S27" i="2"/>
  <c r="AD143" i="2"/>
  <c r="AD142" i="2"/>
  <c r="S29" i="2"/>
  <c r="AF143" i="2"/>
  <c r="AF142" i="2"/>
  <c r="S31" i="2"/>
  <c r="E41" i="2"/>
  <c r="V5" i="2" s="1"/>
  <c r="I41" i="2"/>
  <c r="V9" i="2" s="1"/>
  <c r="M41" i="2"/>
  <c r="V13" i="2" s="1"/>
  <c r="Q41" i="2"/>
  <c r="V17" i="2" s="1"/>
  <c r="Z41" i="2"/>
  <c r="V25" i="2" s="1"/>
  <c r="AD41" i="2"/>
  <c r="V29" i="2" s="1"/>
  <c r="AA144" i="2"/>
  <c r="AA40" i="2" s="1"/>
  <c r="U26" i="2" s="1"/>
  <c r="AE144" i="2"/>
  <c r="AE40" i="2" s="1"/>
  <c r="U30" i="2" s="1"/>
  <c r="G41" i="2"/>
  <c r="V7" i="2" s="1"/>
  <c r="K41" i="2"/>
  <c r="V11" i="2" s="1"/>
  <c r="O41" i="2"/>
  <c r="V15" i="2" s="1"/>
  <c r="S41" i="2"/>
  <c r="V19" i="2" s="1"/>
  <c r="W41" i="2"/>
  <c r="V23" i="2" s="1"/>
  <c r="AB41" i="2"/>
  <c r="V27" i="2" s="1"/>
  <c r="AF41" i="2"/>
  <c r="V31" i="2" s="1"/>
  <c r="Y144" i="2"/>
  <c r="Y40" i="2" s="1"/>
  <c r="U24" i="2" s="1"/>
  <c r="AC144" i="2"/>
  <c r="AC40" i="2" s="1"/>
  <c r="U28" i="2" s="1"/>
  <c r="AG144" i="2"/>
  <c r="AG40" i="2" s="1"/>
  <c r="U32" i="2" s="1"/>
  <c r="F41" i="2"/>
  <c r="V6" i="2" s="1"/>
  <c r="H41" i="2"/>
  <c r="V8" i="2" s="1"/>
  <c r="J41" i="2"/>
  <c r="V10" i="2" s="1"/>
  <c r="L41" i="2"/>
  <c r="V12" i="2" s="1"/>
  <c r="N41" i="2"/>
  <c r="V14" i="2" s="1"/>
  <c r="P41" i="2"/>
  <c r="V16" i="2" s="1"/>
  <c r="R41" i="2"/>
  <c r="V18" i="2" s="1"/>
  <c r="T41" i="2"/>
  <c r="V20" i="2" s="1"/>
  <c r="V41" i="2"/>
  <c r="V22" i="2" s="1"/>
  <c r="Y41" i="2"/>
  <c r="V24" i="2" s="1"/>
  <c r="AA41" i="2"/>
  <c r="V26" i="2" s="1"/>
  <c r="AC41" i="2"/>
  <c r="V28" i="2" s="1"/>
  <c r="AE41" i="2"/>
  <c r="V30" i="2" s="1"/>
  <c r="AG41" i="2"/>
  <c r="V32" i="2" s="1"/>
  <c r="J12" i="2" l="1"/>
  <c r="O144" i="2"/>
  <c r="O40" i="2" s="1"/>
  <c r="U15" i="2" s="1"/>
  <c r="AD144" i="2"/>
  <c r="AD40" i="2" s="1"/>
  <c r="U29" i="2" s="1"/>
  <c r="M144" i="2"/>
  <c r="M40" i="2" s="1"/>
  <c r="U13" i="2" s="1"/>
  <c r="E144" i="2"/>
  <c r="E40" i="2" s="1"/>
  <c r="U5" i="2" s="1"/>
  <c r="Q144" i="2"/>
  <c r="Q40" i="2" s="1"/>
  <c r="U17" i="2" s="1"/>
  <c r="G144" i="2"/>
  <c r="G40" i="2" s="1"/>
  <c r="U7" i="2" s="1"/>
  <c r="T31" i="2"/>
  <c r="AA31" i="2"/>
  <c r="AM31" i="2"/>
  <c r="I144" i="2"/>
  <c r="I40" i="2" s="1"/>
  <c r="U9" i="2" s="1"/>
  <c r="T29" i="2"/>
  <c r="AA29" i="2"/>
  <c r="AM29" i="2"/>
  <c r="T27" i="2"/>
  <c r="AM27" i="2"/>
  <c r="AA27" i="2"/>
  <c r="S144" i="2"/>
  <c r="S40" i="2" s="1"/>
  <c r="U19" i="2" s="1"/>
  <c r="K144" i="2"/>
  <c r="K40" i="2" s="1"/>
  <c r="U11" i="2" s="1"/>
  <c r="AF144" i="2"/>
  <c r="AF40" i="2" s="1"/>
  <c r="U31" i="2" s="1"/>
  <c r="AB144" i="2"/>
  <c r="AB40" i="2" s="1"/>
  <c r="U27" i="2" s="1"/>
  <c r="Z144" i="2"/>
  <c r="Z40" i="2" s="1"/>
  <c r="U25" i="2" s="1"/>
  <c r="W144" i="2"/>
  <c r="W40" i="2" s="1"/>
  <c r="U23" i="2" s="1"/>
  <c r="J18" i="2"/>
  <c r="K17" i="2"/>
  <c r="E11" i="2"/>
  <c r="J19" i="2" l="1"/>
  <c r="N16" i="2" s="1"/>
  <c r="O15" i="2"/>
  <c r="K18" i="2"/>
  <c r="N15" i="2"/>
  <c r="J20" i="2" l="1"/>
  <c r="K19" i="2"/>
  <c r="N17" i="2"/>
  <c r="O16" i="2"/>
  <c r="J21" i="2" l="1"/>
  <c r="K20" i="2"/>
  <c r="N18" i="2"/>
  <c r="O17" i="2"/>
  <c r="J22" i="2" l="1"/>
  <c r="K21" i="2"/>
  <c r="O18" i="2"/>
  <c r="J23" i="2" l="1"/>
  <c r="N20" i="2" s="1"/>
  <c r="K22" i="2"/>
  <c r="O19" i="2"/>
  <c r="N19" i="2"/>
  <c r="O20" i="2" l="1"/>
  <c r="J24" i="2"/>
  <c r="K23" i="2"/>
  <c r="J25" i="2" l="1"/>
  <c r="K24" i="2"/>
  <c r="N22" i="2"/>
  <c r="O21" i="2"/>
  <c r="N21" i="2"/>
  <c r="O22" i="2" l="1"/>
  <c r="J26" i="2"/>
  <c r="K25" i="2"/>
  <c r="K26" i="2" l="1"/>
  <c r="J27" i="2"/>
  <c r="N24" i="2" s="1"/>
  <c r="O23" i="2"/>
  <c r="N23" i="2"/>
  <c r="K27" i="2" l="1"/>
  <c r="O24" i="2"/>
  <c r="O26" i="2" s="1"/>
  <c r="P26" i="2" s="1"/>
  <c r="AG39" i="1" l="1"/>
  <c r="AF39" i="1"/>
  <c r="AE39" i="1"/>
  <c r="AD39" i="1"/>
  <c r="AC39" i="1"/>
  <c r="AB39" i="1"/>
  <c r="AA39" i="1"/>
  <c r="Z39" i="1"/>
  <c r="Y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G38" i="1"/>
  <c r="AF38" i="1"/>
  <c r="AE38" i="1"/>
  <c r="AD38" i="1"/>
  <c r="AC38" i="1"/>
  <c r="AB38" i="1"/>
  <c r="AA38" i="1"/>
  <c r="Z38" i="1"/>
  <c r="Y38" i="1"/>
  <c r="W38" i="1"/>
  <c r="R23" i="1" s="1"/>
  <c r="V38" i="1"/>
  <c r="R22" i="1" s="1"/>
  <c r="U38" i="1"/>
  <c r="T38" i="1"/>
  <c r="R20" i="1" s="1"/>
  <c r="S38" i="1"/>
  <c r="R19" i="1" s="1"/>
  <c r="R38" i="1"/>
  <c r="R18" i="1" s="1"/>
  <c r="Q38" i="1"/>
  <c r="R17" i="1" s="1"/>
  <c r="P38" i="1"/>
  <c r="R16" i="1" s="1"/>
  <c r="O38" i="1"/>
  <c r="R15" i="1" s="1"/>
  <c r="N38" i="1"/>
  <c r="R14" i="1" s="1"/>
  <c r="M38" i="1"/>
  <c r="R13" i="1" s="1"/>
  <c r="L38" i="1"/>
  <c r="R12" i="1" s="1"/>
  <c r="K38" i="1"/>
  <c r="R11" i="1" s="1"/>
  <c r="J38" i="1"/>
  <c r="R10" i="1" s="1"/>
  <c r="I38" i="1"/>
  <c r="R9" i="1" s="1"/>
  <c r="H38" i="1"/>
  <c r="R8" i="1" s="1"/>
  <c r="G38" i="1"/>
  <c r="R7" i="1" s="1"/>
  <c r="F38" i="1"/>
  <c r="R6" i="1" s="1"/>
  <c r="E38" i="1"/>
  <c r="R5" i="1" s="1"/>
  <c r="G16" i="1"/>
  <c r="G15" i="1"/>
  <c r="U40" i="1" l="1"/>
  <c r="U21" i="1" s="1"/>
  <c r="R21" i="1"/>
  <c r="Z40" i="1"/>
  <c r="U25" i="1" s="1"/>
  <c r="R25" i="1"/>
  <c r="AB40" i="1"/>
  <c r="U27" i="1" s="1"/>
  <c r="R27" i="1"/>
  <c r="AD40" i="1"/>
  <c r="U29" i="1" s="1"/>
  <c r="R29" i="1"/>
  <c r="AF40" i="1"/>
  <c r="U31" i="1" s="1"/>
  <c r="R31" i="1"/>
  <c r="E41" i="1"/>
  <c r="V5" i="1" s="1"/>
  <c r="S5" i="1"/>
  <c r="G41" i="1"/>
  <c r="V7" i="1" s="1"/>
  <c r="S7" i="1"/>
  <c r="I41" i="1"/>
  <c r="V9" i="1" s="1"/>
  <c r="S9" i="1"/>
  <c r="K41" i="1"/>
  <c r="V11" i="1" s="1"/>
  <c r="S11" i="1"/>
  <c r="M41" i="1"/>
  <c r="V13" i="1" s="1"/>
  <c r="S13" i="1"/>
  <c r="O41" i="1"/>
  <c r="V15" i="1" s="1"/>
  <c r="S15" i="1"/>
  <c r="Q41" i="1"/>
  <c r="V17" i="1" s="1"/>
  <c r="S17" i="1"/>
  <c r="S41" i="1"/>
  <c r="V19" i="1" s="1"/>
  <c r="S19" i="1"/>
  <c r="U41" i="1"/>
  <c r="V21" i="1" s="1"/>
  <c r="S21" i="1"/>
  <c r="W41" i="1"/>
  <c r="V23" i="1" s="1"/>
  <c r="S23" i="1"/>
  <c r="Z41" i="1"/>
  <c r="V25" i="1" s="1"/>
  <c r="S25" i="1"/>
  <c r="AB41" i="1"/>
  <c r="V27" i="1" s="1"/>
  <c r="S27" i="1"/>
  <c r="AD41" i="1"/>
  <c r="V29" i="1" s="1"/>
  <c r="S29" i="1"/>
  <c r="AF41" i="1"/>
  <c r="V31" i="1" s="1"/>
  <c r="S31" i="1"/>
  <c r="Y40" i="1"/>
  <c r="U24" i="1" s="1"/>
  <c r="R24" i="1"/>
  <c r="AA40" i="1"/>
  <c r="U26" i="1" s="1"/>
  <c r="R26" i="1"/>
  <c r="AC40" i="1"/>
  <c r="U28" i="1" s="1"/>
  <c r="R28" i="1"/>
  <c r="AE40" i="1"/>
  <c r="U30" i="1" s="1"/>
  <c r="R30" i="1"/>
  <c r="AG40" i="1"/>
  <c r="U32" i="1" s="1"/>
  <c r="R32" i="1"/>
  <c r="F41" i="1"/>
  <c r="V6" i="1" s="1"/>
  <c r="S6" i="1"/>
  <c r="H41" i="1"/>
  <c r="V8" i="1" s="1"/>
  <c r="S8" i="1"/>
  <c r="J41" i="1"/>
  <c r="V10" i="1" s="1"/>
  <c r="S10" i="1"/>
  <c r="L41" i="1"/>
  <c r="V12" i="1" s="1"/>
  <c r="S12" i="1"/>
  <c r="N41" i="1"/>
  <c r="V14" i="1" s="1"/>
  <c r="S14" i="1"/>
  <c r="P41" i="1"/>
  <c r="V16" i="1" s="1"/>
  <c r="S16" i="1"/>
  <c r="R41" i="1"/>
  <c r="V18" i="1" s="1"/>
  <c r="S18" i="1"/>
  <c r="T41" i="1"/>
  <c r="V20" i="1" s="1"/>
  <c r="S20" i="1"/>
  <c r="V41" i="1"/>
  <c r="V22" i="1" s="1"/>
  <c r="S22" i="1"/>
  <c r="Y41" i="1"/>
  <c r="V24" i="1" s="1"/>
  <c r="S24" i="1"/>
  <c r="AA41" i="1"/>
  <c r="V26" i="1" s="1"/>
  <c r="S26" i="1"/>
  <c r="AC41" i="1"/>
  <c r="V28" i="1" s="1"/>
  <c r="S28" i="1"/>
  <c r="AE41" i="1"/>
  <c r="V30" i="1" s="1"/>
  <c r="S30" i="1"/>
  <c r="AG41" i="1"/>
  <c r="V32" i="1" s="1"/>
  <c r="S32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G19" i="1"/>
  <c r="H16" i="1"/>
  <c r="H15" i="1"/>
  <c r="J7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J5" i="1"/>
  <c r="T28" i="1" l="1"/>
  <c r="AA28" i="1"/>
  <c r="AM28" i="1"/>
  <c r="T20" i="1"/>
  <c r="AA20" i="1"/>
  <c r="AM20" i="1"/>
  <c r="T12" i="1"/>
  <c r="AA12" i="1"/>
  <c r="AM12" i="1"/>
  <c r="T25" i="1"/>
  <c r="AM25" i="1"/>
  <c r="AA25" i="1"/>
  <c r="T17" i="1"/>
  <c r="AM17" i="1"/>
  <c r="AA17" i="1"/>
  <c r="T9" i="1"/>
  <c r="AM9" i="1"/>
  <c r="AA9" i="1"/>
  <c r="T23" i="1"/>
  <c r="AM23" i="1"/>
  <c r="AA23" i="1"/>
  <c r="T26" i="1"/>
  <c r="AA26" i="1"/>
  <c r="AM26" i="1"/>
  <c r="T31" i="1"/>
  <c r="AM31" i="1"/>
  <c r="AA31" i="1"/>
  <c r="T15" i="1"/>
  <c r="AA15" i="1"/>
  <c r="AM15" i="1"/>
  <c r="T32" i="1"/>
  <c r="AM32" i="1"/>
  <c r="AA32" i="1"/>
  <c r="T24" i="1"/>
  <c r="AA24" i="1"/>
  <c r="AM24" i="1"/>
  <c r="T16" i="1"/>
  <c r="AM16" i="1"/>
  <c r="AA16" i="1"/>
  <c r="T8" i="1"/>
  <c r="AA8" i="1"/>
  <c r="AM8" i="1"/>
  <c r="T29" i="1"/>
  <c r="AA29" i="1"/>
  <c r="AM29" i="1"/>
  <c r="T21" i="1"/>
  <c r="AA21" i="1"/>
  <c r="AM21" i="1"/>
  <c r="T13" i="1"/>
  <c r="AA13" i="1"/>
  <c r="AM13" i="1"/>
  <c r="T5" i="1"/>
  <c r="AM5" i="1"/>
  <c r="AA5" i="1"/>
  <c r="T10" i="1"/>
  <c r="AM10" i="1"/>
  <c r="AA10" i="1"/>
  <c r="T7" i="1"/>
  <c r="AM7" i="1"/>
  <c r="AA7" i="1"/>
  <c r="T30" i="1"/>
  <c r="AA30" i="1"/>
  <c r="AM30" i="1"/>
  <c r="T22" i="1"/>
  <c r="AA22" i="1"/>
  <c r="AM22" i="1"/>
  <c r="T14" i="1"/>
  <c r="AA14" i="1"/>
  <c r="AM14" i="1"/>
  <c r="T6" i="1"/>
  <c r="AA6" i="1"/>
  <c r="AM6" i="1"/>
  <c r="T27" i="1"/>
  <c r="AA27" i="1"/>
  <c r="AM27" i="1"/>
  <c r="T19" i="1"/>
  <c r="AM19" i="1"/>
  <c r="AA19" i="1"/>
  <c r="T11" i="1"/>
  <c r="AM11" i="1"/>
  <c r="AA11" i="1"/>
  <c r="T18" i="1"/>
  <c r="AM18" i="1"/>
  <c r="AA18" i="1"/>
  <c r="E13" i="1"/>
  <c r="G17" i="1"/>
  <c r="J17" i="1"/>
  <c r="H17" i="1"/>
  <c r="J9" i="1"/>
  <c r="J13" i="1"/>
  <c r="F143" i="1"/>
  <c r="F142" i="1"/>
  <c r="H143" i="1"/>
  <c r="H142" i="1"/>
  <c r="J143" i="1"/>
  <c r="J142" i="1"/>
  <c r="L143" i="1"/>
  <c r="L142" i="1"/>
  <c r="N143" i="1"/>
  <c r="N142" i="1"/>
  <c r="P143" i="1"/>
  <c r="P142" i="1"/>
  <c r="R143" i="1"/>
  <c r="R142" i="1"/>
  <c r="T143" i="1"/>
  <c r="T142" i="1"/>
  <c r="V143" i="1"/>
  <c r="V142" i="1"/>
  <c r="J8" i="1"/>
  <c r="E143" i="1"/>
  <c r="E142" i="1"/>
  <c r="G143" i="1"/>
  <c r="G142" i="1"/>
  <c r="I143" i="1"/>
  <c r="I142" i="1"/>
  <c r="K143" i="1"/>
  <c r="K142" i="1"/>
  <c r="M143" i="1"/>
  <c r="M142" i="1"/>
  <c r="O143" i="1"/>
  <c r="O142" i="1"/>
  <c r="Q143" i="1"/>
  <c r="Q142" i="1"/>
  <c r="S143" i="1"/>
  <c r="S142" i="1"/>
  <c r="W143" i="1"/>
  <c r="W142" i="1"/>
  <c r="V144" i="1" l="1"/>
  <c r="T144" i="1"/>
  <c r="R144" i="1"/>
  <c r="R40" i="1" s="1"/>
  <c r="U18" i="1" s="1"/>
  <c r="P144" i="1"/>
  <c r="P40" i="1" s="1"/>
  <c r="U16" i="1" s="1"/>
  <c r="N144" i="1"/>
  <c r="N40" i="1" s="1"/>
  <c r="U14" i="1" s="1"/>
  <c r="L144" i="1"/>
  <c r="L40" i="1" s="1"/>
  <c r="U12" i="1" s="1"/>
  <c r="J144" i="1"/>
  <c r="J40" i="1" s="1"/>
  <c r="U10" i="1" s="1"/>
  <c r="H144" i="1"/>
  <c r="C24" i="1"/>
  <c r="E11" i="1"/>
  <c r="T40" i="1"/>
  <c r="U20" i="1" s="1"/>
  <c r="H40" i="1"/>
  <c r="U8" i="1" s="1"/>
  <c r="F144" i="1"/>
  <c r="V40" i="1"/>
  <c r="U22" i="1" s="1"/>
  <c r="C22" i="1"/>
  <c r="C23" i="1"/>
  <c r="C20" i="1"/>
  <c r="C21" i="1"/>
  <c r="C18" i="1"/>
  <c r="C19" i="1"/>
  <c r="C16" i="1"/>
  <c r="C17" i="1"/>
  <c r="C14" i="1"/>
  <c r="C15" i="1"/>
  <c r="C12" i="1"/>
  <c r="C13" i="1"/>
  <c r="C10" i="1"/>
  <c r="C11" i="1"/>
  <c r="C8" i="1"/>
  <c r="C9" i="1"/>
  <c r="C6" i="1"/>
  <c r="C7" i="1"/>
  <c r="C5" i="1"/>
  <c r="W144" i="1"/>
  <c r="S144" i="1"/>
  <c r="Q144" i="1"/>
  <c r="O144" i="1"/>
  <c r="M144" i="1"/>
  <c r="K144" i="1"/>
  <c r="I144" i="1"/>
  <c r="G144" i="1"/>
  <c r="E144" i="1"/>
  <c r="J18" i="1"/>
  <c r="K17" i="1"/>
  <c r="E40" i="1" l="1"/>
  <c r="U5" i="1" s="1"/>
  <c r="I40" i="1"/>
  <c r="U9" i="1" s="1"/>
  <c r="M40" i="1"/>
  <c r="U13" i="1" s="1"/>
  <c r="Q40" i="1"/>
  <c r="U17" i="1" s="1"/>
  <c r="W40" i="1"/>
  <c r="U23" i="1" s="1"/>
  <c r="G40" i="1"/>
  <c r="U7" i="1" s="1"/>
  <c r="K40" i="1"/>
  <c r="U11" i="1" s="1"/>
  <c r="O40" i="1"/>
  <c r="U15" i="1" s="1"/>
  <c r="S40" i="1"/>
  <c r="U19" i="1" s="1"/>
  <c r="F40" i="1"/>
  <c r="U6" i="1" s="1"/>
  <c r="N15" i="1"/>
  <c r="J11" i="1"/>
  <c r="E12" i="1" s="1"/>
  <c r="J19" i="1"/>
  <c r="K18" i="1"/>
  <c r="O15" i="1"/>
  <c r="J12" i="1" l="1"/>
  <c r="N16" i="1"/>
  <c r="K19" i="1"/>
  <c r="J20" i="1"/>
  <c r="O16" i="1"/>
  <c r="K20" i="1" l="1"/>
  <c r="N17" i="1"/>
  <c r="J21" i="1"/>
  <c r="O17" i="1"/>
  <c r="K21" i="1" l="1"/>
  <c r="N18" i="1"/>
  <c r="J22" i="1"/>
  <c r="O18" i="1"/>
  <c r="K22" i="1" l="1"/>
  <c r="N19" i="1"/>
  <c r="O19" i="1"/>
  <c r="J23" i="1"/>
  <c r="N20" i="1" s="1"/>
  <c r="K23" i="1" l="1"/>
  <c r="O20" i="1"/>
  <c r="J24" i="1"/>
  <c r="N21" i="1" s="1"/>
  <c r="K24" i="1" l="1"/>
  <c r="O21" i="1"/>
  <c r="J25" i="1"/>
  <c r="N22" i="1" l="1"/>
  <c r="O22" i="1"/>
  <c r="K25" i="1"/>
  <c r="J26" i="1"/>
  <c r="N23" i="1" s="1"/>
  <c r="K26" i="1" l="1"/>
  <c r="O23" i="1"/>
  <c r="J27" i="1"/>
  <c r="N24" i="1" s="1"/>
  <c r="K27" i="1" l="1"/>
  <c r="O24" i="1"/>
  <c r="O26" i="1" s="1"/>
  <c r="P26" i="1" s="1"/>
</calcChain>
</file>

<file path=xl/sharedStrings.xml><?xml version="1.0" encoding="utf-8"?>
<sst xmlns="http://schemas.openxmlformats.org/spreadsheetml/2006/main" count="1413" uniqueCount="76">
  <si>
    <t>Enter values in high-lighted yellow cells -- all other cells are calculated</t>
  </si>
  <si>
    <t>Body weight. if there is no data, leave cells empty—do not enter a zero (0).</t>
  </si>
  <si>
    <t>kg</t>
  </si>
  <si>
    <t>Outside range</t>
  </si>
  <si>
    <t>g</t>
  </si>
  <si>
    <t>Unif %</t>
  </si>
  <si>
    <t>CV%</t>
  </si>
  <si>
    <t>Number of birds weighed</t>
  </si>
  <si>
    <t>Mean body weight</t>
  </si>
  <si>
    <t>Mean + 10%</t>
  </si>
  <si>
    <t>Mean – 10%</t>
  </si>
  <si>
    <t>%</t>
  </si>
  <si>
    <t>Body weight Range</t>
  </si>
  <si>
    <t>Count</t>
  </si>
  <si>
    <t>Min</t>
  </si>
  <si>
    <t>Normal distr. Curve</t>
  </si>
  <si>
    <t>Max</t>
  </si>
  <si>
    <t>x</t>
  </si>
  <si>
    <t>y</t>
  </si>
  <si>
    <t>Intervals</t>
  </si>
  <si>
    <t>stdev</t>
  </si>
  <si>
    <t>Week 15</t>
  </si>
  <si>
    <t>Week 16</t>
  </si>
  <si>
    <t>Week 17</t>
  </si>
  <si>
    <t>Week 18</t>
  </si>
  <si>
    <t>Total birds</t>
  </si>
  <si>
    <t>NORMINV(rand(),mean,standard_dev)</t>
  </si>
  <si>
    <t>Bird #</t>
  </si>
  <si>
    <t>Average</t>
  </si>
  <si>
    <t>Uniformity</t>
  </si>
  <si>
    <t>Body Weights - copy and "paste special" data values into column B for each week to obtain graphs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</si>
  <si>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</si>
  <si>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</si>
  <si>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</si>
  <si>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</si>
  <si>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</si>
  <si>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</si>
  <si>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</si>
  <si>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</si>
  <si>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</si>
  <si>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</si>
  <si>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</si>
  <si>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</si>
  <si>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</si>
  <si>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</si>
  <si>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35</t>
  </si>
  <si>
    <t>Week 40</t>
  </si>
  <si>
    <t>Standards</t>
  </si>
  <si>
    <t>Age</t>
  </si>
  <si>
    <t>weeks</t>
  </si>
  <si>
    <t>–</t>
  </si>
  <si>
    <t>Hy-Line Brown Commercial</t>
  </si>
  <si>
    <t>Hy-Line W-36 Commercial</t>
  </si>
  <si>
    <t>Hy-Line Brown</t>
  </si>
  <si>
    <t>Hy-Line W-36</t>
  </si>
  <si>
    <t>Hy-Line Silver Brown</t>
  </si>
  <si>
    <t>Hy-Line Sonia</t>
  </si>
  <si>
    <t>Breed</t>
  </si>
  <si>
    <t>Breed:</t>
  </si>
  <si>
    <t>Click to use dropdown menu</t>
  </si>
  <si>
    <t>Standards will populate with breed selection</t>
  </si>
  <si>
    <t>Actual</t>
  </si>
  <si>
    <t>Standard</t>
  </si>
  <si>
    <t>Weekly wt. gain</t>
  </si>
  <si>
    <t>Hidden</t>
  </si>
  <si>
    <t>Week 33</t>
  </si>
  <si>
    <t>Week 34</t>
  </si>
  <si>
    <t>Week 36</t>
  </si>
  <si>
    <t>Week 37</t>
  </si>
  <si>
    <t>Week 38</t>
  </si>
  <si>
    <t>Week 39</t>
  </si>
  <si>
    <t>Week 41</t>
  </si>
  <si>
    <t>Week 42</t>
  </si>
  <si>
    <t>Hy-Line W-80</t>
  </si>
  <si>
    <t>Hy-Line Pink</t>
  </si>
  <si>
    <t>Hy-Line W-80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</si>
</sst>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"/>
    <numFmt numFmtId="167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0" fontId="1" fillId="2" borderId="0" xfId="2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3" borderId="4" xfId="2" applyFill="1" applyBorder="1" applyAlignment="1">
      <alignment vertical="center"/>
    </xf>
    <xf numFmtId="0" fontId="1" fillId="3" borderId="5" xfId="2" applyFill="1" applyBorder="1" applyAlignment="1">
      <alignment vertical="center"/>
    </xf>
    <xf numFmtId="0" fontId="1" fillId="3" borderId="6" xfId="2" applyFill="1" applyBorder="1" applyAlignment="1">
      <alignment vertical="center"/>
    </xf>
    <xf numFmtId="1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0" fontId="1" fillId="3" borderId="7" xfId="2" applyFill="1" applyBorder="1" applyAlignment="1">
      <alignment vertical="center"/>
    </xf>
    <xf numFmtId="0" fontId="1" fillId="3" borderId="0" xfId="2" applyFill="1" applyBorder="1" applyAlignment="1">
      <alignment vertical="center"/>
    </xf>
    <xf numFmtId="0" fontId="1" fillId="3" borderId="8" xfId="2" applyFill="1" applyBorder="1" applyAlignment="1">
      <alignment vertical="center"/>
    </xf>
    <xf numFmtId="0" fontId="1" fillId="4" borderId="7" xfId="2" applyFill="1" applyBorder="1" applyAlignment="1">
      <alignment vertical="center"/>
    </xf>
    <xf numFmtId="0" fontId="1" fillId="4" borderId="0" xfId="2" applyFill="1" applyBorder="1" applyAlignment="1">
      <alignment vertical="center"/>
    </xf>
    <xf numFmtId="0" fontId="1" fillId="4" borderId="8" xfId="2" applyFill="1" applyBorder="1" applyAlignment="1">
      <alignment vertical="center"/>
    </xf>
    <xf numFmtId="1" fontId="1" fillId="3" borderId="0" xfId="2" applyNumberFormat="1" applyFill="1" applyBorder="1" applyAlignment="1">
      <alignment vertical="center"/>
    </xf>
    <xf numFmtId="0" fontId="1" fillId="4" borderId="9" xfId="2" applyFill="1" applyBorder="1" applyAlignment="1">
      <alignment vertical="center"/>
    </xf>
    <xf numFmtId="0" fontId="1" fillId="4" borderId="10" xfId="2" applyFill="1" applyBorder="1" applyAlignment="1">
      <alignment vertical="center"/>
    </xf>
    <xf numFmtId="166" fontId="1" fillId="4" borderId="10" xfId="2" applyNumberFormat="1" applyFill="1" applyBorder="1" applyAlignment="1">
      <alignment vertical="center"/>
    </xf>
    <xf numFmtId="0" fontId="1" fillId="4" borderId="11" xfId="2" applyFill="1" applyBorder="1" applyAlignment="1">
      <alignment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165" fontId="1" fillId="0" borderId="0" xfId="2" applyNumberFormat="1" applyAlignment="1">
      <alignment vertical="center"/>
    </xf>
    <xf numFmtId="0" fontId="2" fillId="0" borderId="12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1" fillId="0" borderId="13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2" fillId="0" borderId="22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0" fillId="0" borderId="0" xfId="2" applyFont="1" applyAlignment="1">
      <alignment horizontal="center" vertical="center"/>
    </xf>
    <xf numFmtId="0" fontId="0" fillId="4" borderId="8" xfId="2" applyFont="1" applyFill="1" applyBorder="1" applyAlignment="1">
      <alignment vertical="center"/>
    </xf>
    <xf numFmtId="0" fontId="0" fillId="3" borderId="8" xfId="2" applyFont="1" applyFill="1" applyBorder="1" applyAlignment="1">
      <alignment vertical="center"/>
    </xf>
    <xf numFmtId="1" fontId="1" fillId="4" borderId="0" xfId="2" applyNumberFormat="1" applyFill="1" applyBorder="1" applyAlignment="1">
      <alignment vertical="center"/>
    </xf>
    <xf numFmtId="3" fontId="4" fillId="2" borderId="0" xfId="2" applyNumberFormat="1" applyFont="1" applyFill="1" applyAlignment="1">
      <alignment horizontal="center" vertical="center"/>
    </xf>
    <xf numFmtId="1" fontId="1" fillId="0" borderId="16" xfId="2" applyNumberFormat="1" applyBorder="1" applyAlignment="1">
      <alignment horizontal="center" vertical="center"/>
    </xf>
    <xf numFmtId="1" fontId="1" fillId="0" borderId="17" xfId="2" applyNumberFormat="1" applyBorder="1" applyAlignment="1">
      <alignment horizontal="center" vertical="center"/>
    </xf>
    <xf numFmtId="1" fontId="1" fillId="0" borderId="18" xfId="2" applyNumberFormat="1" applyBorder="1" applyAlignment="1">
      <alignment horizontal="center" vertical="center"/>
    </xf>
    <xf numFmtId="166" fontId="1" fillId="0" borderId="0" xfId="2" applyNumberFormat="1" applyAlignment="1">
      <alignment vertical="center"/>
    </xf>
    <xf numFmtId="164" fontId="1" fillId="0" borderId="0" xfId="2" applyNumberFormat="1" applyFont="1" applyAlignment="1">
      <alignment horizontal="center" vertical="center"/>
    </xf>
    <xf numFmtId="165" fontId="1" fillId="0" borderId="16" xfId="4" applyNumberFormat="1" applyFont="1" applyBorder="1" applyAlignment="1">
      <alignment horizontal="center" vertical="center"/>
    </xf>
    <xf numFmtId="165" fontId="1" fillId="0" borderId="17" xfId="4" applyNumberFormat="1" applyFont="1" applyBorder="1" applyAlignment="1">
      <alignment horizontal="center" vertical="center"/>
    </xf>
    <xf numFmtId="165" fontId="1" fillId="0" borderId="18" xfId="4" applyNumberFormat="1" applyFont="1" applyBorder="1" applyAlignment="1">
      <alignment horizontal="center" vertical="center"/>
    </xf>
    <xf numFmtId="165" fontId="1" fillId="0" borderId="19" xfId="4" applyNumberFormat="1" applyFont="1" applyBorder="1" applyAlignment="1">
      <alignment horizontal="center" vertical="center"/>
    </xf>
    <xf numFmtId="165" fontId="1" fillId="0" borderId="20" xfId="4" applyNumberFormat="1" applyFont="1" applyBorder="1" applyAlignment="1">
      <alignment horizontal="center" vertical="center"/>
    </xf>
    <xf numFmtId="165" fontId="1" fillId="0" borderId="21" xfId="4" applyNumberFormat="1" applyFont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1" fontId="1" fillId="0" borderId="23" xfId="2" applyNumberFormat="1" applyBorder="1" applyAlignment="1">
      <alignment horizontal="center" vertical="center"/>
    </xf>
    <xf numFmtId="1" fontId="1" fillId="0" borderId="23" xfId="2" applyNumberFormat="1" applyBorder="1" applyAlignment="1">
      <alignment vertical="center"/>
    </xf>
    <xf numFmtId="1" fontId="1" fillId="0" borderId="24" xfId="2" applyNumberFormat="1" applyBorder="1" applyAlignment="1">
      <alignment horizontal="center" vertical="center"/>
    </xf>
    <xf numFmtId="1" fontId="1" fillId="0" borderId="24" xfId="2" applyNumberFormat="1" applyBorder="1" applyAlignment="1">
      <alignment vertical="center"/>
    </xf>
    <xf numFmtId="0" fontId="5" fillId="0" borderId="0" xfId="5"/>
    <xf numFmtId="0" fontId="1" fillId="0" borderId="0" xfId="2" applyFont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1" fillId="4" borderId="0" xfId="2" applyNumberFormat="1" applyFill="1" applyBorder="1" applyAlignment="1">
      <alignment vertical="center"/>
    </xf>
    <xf numFmtId="164" fontId="1" fillId="3" borderId="0" xfId="2" applyNumberFormat="1" applyFill="1" applyBorder="1" applyAlignment="1">
      <alignment vertical="center"/>
    </xf>
    <xf numFmtId="164" fontId="1" fillId="0" borderId="0" xfId="2" applyNumberFormat="1" applyAlignment="1">
      <alignment vertical="center"/>
    </xf>
    <xf numFmtId="2" fontId="1" fillId="0" borderId="0" xfId="2" applyNumberFormat="1" applyAlignment="1">
      <alignment vertical="center"/>
    </xf>
    <xf numFmtId="164" fontId="1" fillId="0" borderId="16" xfId="2" applyNumberFormat="1" applyBorder="1" applyAlignment="1">
      <alignment horizontal="center" vertical="center"/>
    </xf>
    <xf numFmtId="164" fontId="1" fillId="0" borderId="17" xfId="2" applyNumberFormat="1" applyBorder="1" applyAlignment="1">
      <alignment horizontal="center" vertical="center"/>
    </xf>
    <xf numFmtId="164" fontId="1" fillId="0" borderId="18" xfId="2" applyNumberFormat="1" applyBorder="1" applyAlignment="1">
      <alignment horizontal="center" vertical="center"/>
    </xf>
    <xf numFmtId="164" fontId="1" fillId="0" borderId="23" xfId="2" applyNumberFormat="1" applyBorder="1" applyAlignment="1">
      <alignment horizontal="center" vertical="center"/>
    </xf>
    <xf numFmtId="164" fontId="1" fillId="0" borderId="23" xfId="2" applyNumberFormat="1" applyBorder="1" applyAlignment="1">
      <alignment vertical="center"/>
    </xf>
    <xf numFmtId="164" fontId="1" fillId="0" borderId="24" xfId="2" applyNumberFormat="1" applyBorder="1" applyAlignment="1">
      <alignment horizontal="center" vertical="center"/>
    </xf>
    <xf numFmtId="164" fontId="1" fillId="0" borderId="24" xfId="2" applyNumberFormat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8" xfId="0" applyNumberFormat="1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" borderId="1" xfId="2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1" fillId="3" borderId="0" xfId="2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3" borderId="0" xfId="2" applyNumberFormat="1" applyFill="1" applyBorder="1" applyAlignment="1">
      <alignment horizontal="center" vertical="center"/>
    </xf>
    <xf numFmtId="0" fontId="0" fillId="3" borderId="0" xfId="0" applyFill="1"/>
    <xf numFmtId="0" fontId="0" fillId="0" borderId="7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8" xfId="0" applyNumberFormat="1" applyFill="1" applyBorder="1"/>
    <xf numFmtId="0" fontId="6" fillId="0" borderId="0" xfId="0" applyFont="1"/>
    <xf numFmtId="1" fontId="6" fillId="0" borderId="0" xfId="0" applyNumberFormat="1" applyFont="1"/>
    <xf numFmtId="0" fontId="6" fillId="0" borderId="0" xfId="2" applyFont="1" applyAlignment="1">
      <alignment vertical="center"/>
    </xf>
    <xf numFmtId="165" fontId="6" fillId="0" borderId="0" xfId="2" applyNumberFormat="1" applyFont="1" applyAlignment="1">
      <alignment vertical="center"/>
    </xf>
    <xf numFmtId="164" fontId="6" fillId="0" borderId="0" xfId="0" applyNumberFormat="1" applyFont="1"/>
    <xf numFmtId="1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0" borderId="0" xfId="5" applyFont="1"/>
    <xf numFmtId="0" fontId="2" fillId="0" borderId="0" xfId="2" applyFont="1" applyBorder="1" applyAlignment="1">
      <alignment horizontal="center" vertical="center"/>
    </xf>
    <xf numFmtId="0" fontId="1" fillId="3" borderId="2" xfId="2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5" xr:uid="{00000000-0005-0000-0000-000002000000}"/>
    <cellStyle name="Percent" xfId="1" builtinId="5"/>
    <cellStyle name="Percent 2" xfId="3" xr:uid="{00000000-0005-0000-0000-000004000000}"/>
    <cellStyle name="Percent 3" xfId="4" xr:uid="{00000000-0005-0000-0000-000005000000}"/>
  </cellStyles>
  <dxfs count="138">
    <dxf>
      <font>
        <color theme="0"/>
      </font>
    </dxf>
    <dxf>
      <font>
        <color theme="3" tint="0.79998168889431442"/>
      </font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3" tint="0.79998168889431442"/>
      </font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7"/>
          <c:y val="3.926620578263261E-2"/>
          <c:w val="0.78642463442069765"/>
          <c:h val="0.58314792058180132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'Layer Body Weight (g)'!$N$14:$N$25</c:f>
              <c:strCache>
                <c:ptCount val="11"/>
                <c:pt idx="1">
                  <c:v>0–0</c:v>
                </c:pt>
                <c:pt idx="2">
                  <c:v>0–0</c:v>
                </c:pt>
                <c:pt idx="3">
                  <c:v>0–0</c:v>
                </c:pt>
                <c:pt idx="4">
                  <c:v>0–0</c:v>
                </c:pt>
                <c:pt idx="5">
                  <c:v>0–0</c:v>
                </c:pt>
                <c:pt idx="6">
                  <c:v>0–0</c:v>
                </c:pt>
                <c:pt idx="7">
                  <c:v>0–0</c:v>
                </c:pt>
                <c:pt idx="8">
                  <c:v>0–0</c:v>
                </c:pt>
                <c:pt idx="9">
                  <c:v>0–0</c:v>
                </c:pt>
                <c:pt idx="10">
                  <c:v>0–0</c:v>
                </c:pt>
              </c:strCache>
            </c:strRef>
          </c:cat>
          <c:val>
            <c:numRef>
              <c:f>'Layer Body Weight (g)'!$O$14:$O$25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C-401E-8744-2C42C243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498827264"/>
        <c:axId val="498829184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'Layer Body Weight (g)'!$K$17:$K$27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8C-401E-8744-2C42C243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38240"/>
        <c:axId val="498917376"/>
      </c:scatterChart>
      <c:catAx>
        <c:axId val="4988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40798805900061225"/>
              <c:y val="0.85367675470795579"/>
            </c:manualLayout>
          </c:layout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98829184"/>
        <c:crosses val="autoZero"/>
        <c:auto val="0"/>
        <c:lblAlgn val="ctr"/>
        <c:lblOffset val="100"/>
        <c:noMultiLvlLbl val="0"/>
      </c:catAx>
      <c:valAx>
        <c:axId val="4988291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98827264"/>
        <c:crosses val="autoZero"/>
        <c:crossBetween val="midCat"/>
      </c:valAx>
      <c:valAx>
        <c:axId val="49891737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498938240"/>
        <c:crosses val="max"/>
        <c:crossBetween val="midCat"/>
      </c:valAx>
      <c:valAx>
        <c:axId val="498938240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498917376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 weight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'Layer Body Weight (g)'!$AI$4</c:f>
              <c:strCache>
                <c:ptCount val="1"/>
                <c:pt idx="0">
                  <c:v>Hidden</c:v>
                </c:pt>
              </c:strCache>
            </c:strRef>
          </c:tx>
          <c:spPr>
            <a:noFill/>
          </c:spPr>
          <c:cat>
            <c:numRef>
              <c:f>'Layer Body Weight (g)'!$AH$5:$AH$32</c:f>
              <c:numCache>
                <c:formatCode>General</c:formatCode>
                <c:ptCount val="2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35</c:v>
                </c:pt>
                <c:pt idx="19">
                  <c:v>40</c:v>
                </c:pt>
                <c:pt idx="20">
                  <c:v>45</c:v>
                </c:pt>
                <c:pt idx="21">
                  <c:v>50</c:v>
                </c:pt>
                <c:pt idx="22">
                  <c:v>60</c:v>
                </c:pt>
                <c:pt idx="23">
                  <c:v>70</c:v>
                </c:pt>
                <c:pt idx="24">
                  <c:v>80</c:v>
                </c:pt>
                <c:pt idx="25">
                  <c:v>90</c:v>
                </c:pt>
                <c:pt idx="26">
                  <c:v>100</c:v>
                </c:pt>
                <c:pt idx="27">
                  <c:v>110</c:v>
                </c:pt>
              </c:numCache>
            </c:numRef>
          </c:cat>
          <c:val>
            <c:numRef>
              <c:f>'Layer Body Weight (g)'!$AI$5:$AI$32</c:f>
              <c:numCache>
                <c:formatCode>0</c:formatCode>
                <c:ptCount val="28"/>
                <c:pt idx="0">
                  <c:v>1310</c:v>
                </c:pt>
                <c:pt idx="1">
                  <c:v>1380</c:v>
                </c:pt>
                <c:pt idx="2">
                  <c:v>1440</c:v>
                </c:pt>
                <c:pt idx="3">
                  <c:v>1450</c:v>
                </c:pt>
                <c:pt idx="4">
                  <c:v>1490</c:v>
                </c:pt>
                <c:pt idx="5">
                  <c:v>1590</c:v>
                </c:pt>
                <c:pt idx="6">
                  <c:v>1670</c:v>
                </c:pt>
                <c:pt idx="7">
                  <c:v>1710</c:v>
                </c:pt>
                <c:pt idx="8">
                  <c:v>1730</c:v>
                </c:pt>
                <c:pt idx="9">
                  <c:v>1740</c:v>
                </c:pt>
                <c:pt idx="10">
                  <c:v>1760</c:v>
                </c:pt>
                <c:pt idx="11">
                  <c:v>1770</c:v>
                </c:pt>
                <c:pt idx="12">
                  <c:v>1780</c:v>
                </c:pt>
                <c:pt idx="13">
                  <c:v>1800</c:v>
                </c:pt>
                <c:pt idx="14">
                  <c:v>1810</c:v>
                </c:pt>
                <c:pt idx="15">
                  <c:v>1820</c:v>
                </c:pt>
                <c:pt idx="16">
                  <c:v>1830</c:v>
                </c:pt>
                <c:pt idx="17">
                  <c:v>1840</c:v>
                </c:pt>
                <c:pt idx="18">
                  <c:v>1850</c:v>
                </c:pt>
                <c:pt idx="19">
                  <c:v>1850</c:v>
                </c:pt>
                <c:pt idx="20">
                  <c:v>1860</c:v>
                </c:pt>
                <c:pt idx="21">
                  <c:v>1860</c:v>
                </c:pt>
                <c:pt idx="22">
                  <c:v>1860</c:v>
                </c:pt>
                <c:pt idx="23">
                  <c:v>1870</c:v>
                </c:pt>
                <c:pt idx="24">
                  <c:v>1870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D-4A8D-BE60-77539AC4B386}"/>
            </c:ext>
          </c:extLst>
        </c:ser>
        <c:ser>
          <c:idx val="1"/>
          <c:order val="1"/>
          <c:tx>
            <c:strRef>
              <c:f>'Layer Body Weight (g)'!$AJ$4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'Layer Body Weight (g)'!$AH$5:$AH$32</c:f>
              <c:numCache>
                <c:formatCode>General</c:formatCode>
                <c:ptCount val="2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35</c:v>
                </c:pt>
                <c:pt idx="19">
                  <c:v>40</c:v>
                </c:pt>
                <c:pt idx="20">
                  <c:v>45</c:v>
                </c:pt>
                <c:pt idx="21">
                  <c:v>50</c:v>
                </c:pt>
                <c:pt idx="22">
                  <c:v>60</c:v>
                </c:pt>
                <c:pt idx="23">
                  <c:v>70</c:v>
                </c:pt>
                <c:pt idx="24">
                  <c:v>80</c:v>
                </c:pt>
                <c:pt idx="25">
                  <c:v>90</c:v>
                </c:pt>
                <c:pt idx="26">
                  <c:v>100</c:v>
                </c:pt>
                <c:pt idx="27">
                  <c:v>110</c:v>
                </c:pt>
              </c:numCache>
            </c:numRef>
          </c:cat>
          <c:val>
            <c:numRef>
              <c:f>'Layer Body Weight (g)'!$AJ$5:$AJ$32</c:f>
              <c:numCache>
                <c:formatCode>0</c:formatCode>
                <c:ptCount val="2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100</c:v>
                </c:pt>
                <c:pt idx="4">
                  <c:v>110</c:v>
                </c:pt>
                <c:pt idx="5">
                  <c:v>60</c:v>
                </c:pt>
                <c:pt idx="6">
                  <c:v>30</c:v>
                </c:pt>
                <c:pt idx="7">
                  <c:v>40</c:v>
                </c:pt>
                <c:pt idx="8">
                  <c:v>70</c:v>
                </c:pt>
                <c:pt idx="9">
                  <c:v>90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80</c:v>
                </c:pt>
                <c:pt idx="24">
                  <c:v>80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D-4A8D-BE60-77539AC4B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537088"/>
        <c:axId val="398539008"/>
      </c:areaChart>
      <c:lineChart>
        <c:grouping val="standard"/>
        <c:varyColors val="0"/>
        <c:ser>
          <c:idx val="2"/>
          <c:order val="2"/>
          <c:tx>
            <c:strRef>
              <c:f>'Layer Body Weight (g)'!$AK$4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(g)'!$AK$5:$AK$32</c:f>
              <c:numCache>
                <c:formatCode>0</c:formatCode>
                <c:ptCount val="28"/>
                <c:pt idx="0">
                  <c:v>1350</c:v>
                </c:pt>
                <c:pt idx="1">
                  <c:v>1420</c:v>
                </c:pt>
                <c:pt idx="2">
                  <c:v>1480</c:v>
                </c:pt>
                <c:pt idx="3">
                  <c:v>1550</c:v>
                </c:pt>
                <c:pt idx="4">
                  <c:v>1600</c:v>
                </c:pt>
                <c:pt idx="5">
                  <c:v>1650</c:v>
                </c:pt>
                <c:pt idx="6">
                  <c:v>1700</c:v>
                </c:pt>
                <c:pt idx="7">
                  <c:v>1750</c:v>
                </c:pt>
                <c:pt idx="8">
                  <c:v>1800</c:v>
                </c:pt>
                <c:pt idx="9">
                  <c:v>1830</c:v>
                </c:pt>
                <c:pt idx="10">
                  <c:v>1850</c:v>
                </c:pt>
                <c:pt idx="11">
                  <c:v>1870</c:v>
                </c:pt>
                <c:pt idx="12">
                  <c:v>1890</c:v>
                </c:pt>
                <c:pt idx="13">
                  <c:v>1900</c:v>
                </c:pt>
                <c:pt idx="14">
                  <c:v>1910</c:v>
                </c:pt>
                <c:pt idx="15">
                  <c:v>1920</c:v>
                </c:pt>
                <c:pt idx="16">
                  <c:v>1930</c:v>
                </c:pt>
                <c:pt idx="17">
                  <c:v>1930</c:v>
                </c:pt>
                <c:pt idx="18">
                  <c:v>1940</c:v>
                </c:pt>
                <c:pt idx="19">
                  <c:v>1940</c:v>
                </c:pt>
                <c:pt idx="20">
                  <c:v>1950</c:v>
                </c:pt>
                <c:pt idx="21">
                  <c:v>1950</c:v>
                </c:pt>
                <c:pt idx="22">
                  <c:v>1950</c:v>
                </c:pt>
                <c:pt idx="23">
                  <c:v>1950</c:v>
                </c:pt>
                <c:pt idx="24">
                  <c:v>1950</c:v>
                </c:pt>
                <c:pt idx="25">
                  <c:v>1950</c:v>
                </c:pt>
                <c:pt idx="26">
                  <c:v>1950</c:v>
                </c:pt>
                <c:pt idx="27">
                  <c:v>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A8D-BE60-77539AC4B386}"/>
            </c:ext>
          </c:extLst>
        </c:ser>
        <c:ser>
          <c:idx val="3"/>
          <c:order val="3"/>
          <c:tx>
            <c:strRef>
              <c:f>'Layer Body Weight (g)'!$AL$4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(g)'!$AL$5:$AL$32</c:f>
              <c:numCache>
                <c:formatCode>0</c:formatCode>
                <c:ptCount val="28"/>
                <c:pt idx="0">
                  <c:v>1310</c:v>
                </c:pt>
                <c:pt idx="1">
                  <c:v>1380</c:v>
                </c:pt>
                <c:pt idx="2">
                  <c:v>1440</c:v>
                </c:pt>
                <c:pt idx="3">
                  <c:v>1450</c:v>
                </c:pt>
                <c:pt idx="4">
                  <c:v>1490</c:v>
                </c:pt>
                <c:pt idx="5">
                  <c:v>1590</c:v>
                </c:pt>
                <c:pt idx="6">
                  <c:v>1670</c:v>
                </c:pt>
                <c:pt idx="7">
                  <c:v>1710</c:v>
                </c:pt>
                <c:pt idx="8">
                  <c:v>1730</c:v>
                </c:pt>
                <c:pt idx="9">
                  <c:v>1740</c:v>
                </c:pt>
                <c:pt idx="10">
                  <c:v>1760</c:v>
                </c:pt>
                <c:pt idx="11">
                  <c:v>1770</c:v>
                </c:pt>
                <c:pt idx="12">
                  <c:v>1780</c:v>
                </c:pt>
                <c:pt idx="13">
                  <c:v>1800</c:v>
                </c:pt>
                <c:pt idx="14">
                  <c:v>1810</c:v>
                </c:pt>
                <c:pt idx="15">
                  <c:v>1820</c:v>
                </c:pt>
                <c:pt idx="16">
                  <c:v>1830</c:v>
                </c:pt>
                <c:pt idx="17">
                  <c:v>1840</c:v>
                </c:pt>
                <c:pt idx="18">
                  <c:v>1850</c:v>
                </c:pt>
                <c:pt idx="19">
                  <c:v>1850</c:v>
                </c:pt>
                <c:pt idx="20">
                  <c:v>1860</c:v>
                </c:pt>
                <c:pt idx="21">
                  <c:v>1860</c:v>
                </c:pt>
                <c:pt idx="22">
                  <c:v>1860</c:v>
                </c:pt>
                <c:pt idx="23">
                  <c:v>1870</c:v>
                </c:pt>
                <c:pt idx="24">
                  <c:v>1870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CD-4A8D-BE60-77539AC4B386}"/>
            </c:ext>
          </c:extLst>
        </c:ser>
        <c:ser>
          <c:idx val="4"/>
          <c:order val="4"/>
          <c:tx>
            <c:strRef>
              <c:f>'Layer Body Weight (g)'!$AM$4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'Layer Body Weight (g)'!$AM$5:$AM$32</c:f>
              <c:numCache>
                <c:formatCode>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CD-4A8D-BE60-77539AC4B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37088"/>
        <c:axId val="398539008"/>
      </c:lineChart>
      <c:catAx>
        <c:axId val="3985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(weeks)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8539008"/>
        <c:crosses val="autoZero"/>
        <c:auto val="1"/>
        <c:lblAlgn val="ctr"/>
        <c:lblOffset val="100"/>
        <c:noMultiLvlLbl val="0"/>
      </c:catAx>
      <c:valAx>
        <c:axId val="398539008"/>
        <c:scaling>
          <c:orientation val="minMax"/>
          <c:min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Body weight (g)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98537088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6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Number of birds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'Layer Body Weight (kg)'!$N$14:$N$25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'Layer Body Weight (kg)'!$O$14:$O$25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DFC-AFB5-53F4C3A9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422550144"/>
        <c:axId val="422556416"/>
      </c:barChart>
      <c:scatterChart>
        <c:scatterStyle val="smoothMarker"/>
        <c:varyColors val="0"/>
        <c:ser>
          <c:idx val="1"/>
          <c:order val="0"/>
          <c:tx>
            <c:v>Normal distribution curve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'Layer Body Weight (kg)'!$K$17:$K$27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A3-4DFC-AFB5-53F4C3A9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560128"/>
        <c:axId val="422558336"/>
      </c:scatterChart>
      <c:catAx>
        <c:axId val="42255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Body</a:t>
                </a:r>
                <a:r>
                  <a:rPr lang="en-US" sz="1100" baseline="0"/>
                  <a:t> weight range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22556416"/>
        <c:crosses val="autoZero"/>
        <c:auto val="0"/>
        <c:lblAlgn val="ctr"/>
        <c:lblOffset val="100"/>
        <c:noMultiLvlLbl val="0"/>
      </c:catAx>
      <c:valAx>
        <c:axId val="422556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birds</a:t>
                </a:r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22550144"/>
        <c:crosses val="autoZero"/>
        <c:crossBetween val="midCat"/>
      </c:valAx>
      <c:valAx>
        <c:axId val="422558336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422560128"/>
        <c:crosses val="max"/>
        <c:crossBetween val="midCat"/>
      </c:valAx>
      <c:valAx>
        <c:axId val="422560128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422558336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Body weight</a:t>
            </a:r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'Layer Body Weight (kg)'!$AI$4</c:f>
              <c:strCache>
                <c:ptCount val="1"/>
                <c:pt idx="0">
                  <c:v>Hidden</c:v>
                </c:pt>
              </c:strCache>
            </c:strRef>
          </c:tx>
          <c:spPr>
            <a:noFill/>
          </c:spPr>
          <c:cat>
            <c:numRef>
              <c:f>'Layer Body Weight (g)'!$AH$5:$AH$32</c:f>
              <c:numCache>
                <c:formatCode>General</c:formatCode>
                <c:ptCount val="2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35</c:v>
                </c:pt>
                <c:pt idx="19">
                  <c:v>40</c:v>
                </c:pt>
                <c:pt idx="20">
                  <c:v>45</c:v>
                </c:pt>
                <c:pt idx="21">
                  <c:v>50</c:v>
                </c:pt>
                <c:pt idx="22">
                  <c:v>60</c:v>
                </c:pt>
                <c:pt idx="23">
                  <c:v>70</c:v>
                </c:pt>
                <c:pt idx="24">
                  <c:v>80</c:v>
                </c:pt>
                <c:pt idx="25">
                  <c:v>90</c:v>
                </c:pt>
                <c:pt idx="26">
                  <c:v>100</c:v>
                </c:pt>
                <c:pt idx="27">
                  <c:v>110</c:v>
                </c:pt>
              </c:numCache>
            </c:numRef>
          </c:cat>
          <c:val>
            <c:numRef>
              <c:f>'Layer Body Weight (kg)'!$AI$5:$AI$32</c:f>
              <c:numCache>
                <c:formatCode>0.000</c:formatCode>
                <c:ptCount val="28"/>
                <c:pt idx="0">
                  <c:v>1.29</c:v>
                </c:pt>
                <c:pt idx="1">
                  <c:v>1.36</c:v>
                </c:pt>
                <c:pt idx="2">
                  <c:v>1.42</c:v>
                </c:pt>
                <c:pt idx="3">
                  <c:v>1.49</c:v>
                </c:pt>
                <c:pt idx="4">
                  <c:v>1.59</c:v>
                </c:pt>
                <c:pt idx="5">
                  <c:v>1.65</c:v>
                </c:pt>
                <c:pt idx="6">
                  <c:v>1.7</c:v>
                </c:pt>
                <c:pt idx="7">
                  <c:v>1.75</c:v>
                </c:pt>
                <c:pt idx="8">
                  <c:v>1.78</c:v>
                </c:pt>
                <c:pt idx="9">
                  <c:v>1.81</c:v>
                </c:pt>
                <c:pt idx="10">
                  <c:v>1.82</c:v>
                </c:pt>
                <c:pt idx="11">
                  <c:v>1.83</c:v>
                </c:pt>
                <c:pt idx="12">
                  <c:v>1.85</c:v>
                </c:pt>
                <c:pt idx="13">
                  <c:v>1.86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1.88</c:v>
                </c:pt>
                <c:pt idx="18">
                  <c:v>1.88</c:v>
                </c:pt>
                <c:pt idx="19">
                  <c:v>1.89</c:v>
                </c:pt>
                <c:pt idx="20">
                  <c:v>1.89</c:v>
                </c:pt>
                <c:pt idx="21">
                  <c:v>1.89</c:v>
                </c:pt>
                <c:pt idx="22">
                  <c:v>1.89</c:v>
                </c:pt>
                <c:pt idx="23">
                  <c:v>1.89</c:v>
                </c:pt>
                <c:pt idx="24">
                  <c:v>1.9</c:v>
                </c:pt>
                <c:pt idx="25">
                  <c:v>1.9</c:v>
                </c:pt>
                <c:pt idx="26">
                  <c:v>1.9</c:v>
                </c:pt>
                <c:pt idx="27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B-41DF-A220-A1E82574AC43}"/>
            </c:ext>
          </c:extLst>
        </c:ser>
        <c:ser>
          <c:idx val="1"/>
          <c:order val="1"/>
          <c:tx>
            <c:strRef>
              <c:f>'Layer Body Weight (kg)'!$AJ$4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'Layer Body Weight (g)'!$AH$5:$AH$32</c:f>
              <c:numCache>
                <c:formatCode>General</c:formatCode>
                <c:ptCount val="2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35</c:v>
                </c:pt>
                <c:pt idx="19">
                  <c:v>40</c:v>
                </c:pt>
                <c:pt idx="20">
                  <c:v>45</c:v>
                </c:pt>
                <c:pt idx="21">
                  <c:v>50</c:v>
                </c:pt>
                <c:pt idx="22">
                  <c:v>60</c:v>
                </c:pt>
                <c:pt idx="23">
                  <c:v>70</c:v>
                </c:pt>
                <c:pt idx="24">
                  <c:v>80</c:v>
                </c:pt>
                <c:pt idx="25">
                  <c:v>90</c:v>
                </c:pt>
                <c:pt idx="26">
                  <c:v>100</c:v>
                </c:pt>
                <c:pt idx="27">
                  <c:v>110</c:v>
                </c:pt>
              </c:numCache>
            </c:numRef>
          </c:cat>
          <c:val>
            <c:numRef>
              <c:f>'Layer Body Weight (kg)'!$AJ$5:$AJ$32</c:f>
              <c:numCache>
                <c:formatCode>0.000</c:formatCode>
                <c:ptCount val="28"/>
                <c:pt idx="0">
                  <c:v>7.0000000000000062E-2</c:v>
                </c:pt>
                <c:pt idx="1">
                  <c:v>6.999999999999984E-2</c:v>
                </c:pt>
                <c:pt idx="2">
                  <c:v>8.0000000000000071E-2</c:v>
                </c:pt>
                <c:pt idx="3">
                  <c:v>0.12000000000000011</c:v>
                </c:pt>
                <c:pt idx="4">
                  <c:v>0.10999999999999988</c:v>
                </c:pt>
                <c:pt idx="5">
                  <c:v>0.12000000000000011</c:v>
                </c:pt>
                <c:pt idx="6">
                  <c:v>0.1100000000000001</c:v>
                </c:pt>
                <c:pt idx="7">
                  <c:v>0.10000000000000009</c:v>
                </c:pt>
                <c:pt idx="8">
                  <c:v>9.9999999999999867E-2</c:v>
                </c:pt>
                <c:pt idx="9">
                  <c:v>9.9999999999999867E-2</c:v>
                </c:pt>
                <c:pt idx="10">
                  <c:v>0.10999999999999988</c:v>
                </c:pt>
                <c:pt idx="11">
                  <c:v>0.10999999999999988</c:v>
                </c:pt>
                <c:pt idx="12">
                  <c:v>9.9999999999999867E-2</c:v>
                </c:pt>
                <c:pt idx="13">
                  <c:v>0.10999999999999988</c:v>
                </c:pt>
                <c:pt idx="14">
                  <c:v>0.10999999999999988</c:v>
                </c:pt>
                <c:pt idx="15">
                  <c:v>0.10999999999999988</c:v>
                </c:pt>
                <c:pt idx="16">
                  <c:v>0.10999999999999988</c:v>
                </c:pt>
                <c:pt idx="17">
                  <c:v>0.1100000000000001</c:v>
                </c:pt>
                <c:pt idx="18">
                  <c:v>0.1100000000000001</c:v>
                </c:pt>
                <c:pt idx="19">
                  <c:v>0.1100000000000001</c:v>
                </c:pt>
                <c:pt idx="20">
                  <c:v>0.1100000000000001</c:v>
                </c:pt>
                <c:pt idx="21">
                  <c:v>0.1100000000000001</c:v>
                </c:pt>
                <c:pt idx="22">
                  <c:v>0.1100000000000001</c:v>
                </c:pt>
                <c:pt idx="23">
                  <c:v>0.11999999999999988</c:v>
                </c:pt>
                <c:pt idx="24">
                  <c:v>0.10999999999999988</c:v>
                </c:pt>
                <c:pt idx="25">
                  <c:v>0.10999999999999988</c:v>
                </c:pt>
                <c:pt idx="26">
                  <c:v>0.12000000000000011</c:v>
                </c:pt>
                <c:pt idx="27">
                  <c:v>0.1100000000000001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B-41DF-A220-A1E82574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911360"/>
        <c:axId val="422925824"/>
      </c:areaChart>
      <c:lineChart>
        <c:grouping val="standard"/>
        <c:varyColors val="0"/>
        <c:ser>
          <c:idx val="2"/>
          <c:order val="2"/>
          <c:tx>
            <c:strRef>
              <c:f>'Layer Body Weight (kg)'!$AK$4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(kg)'!$AK$5:$AK$32</c:f>
              <c:numCache>
                <c:formatCode>0.000</c:formatCode>
                <c:ptCount val="28"/>
                <c:pt idx="0">
                  <c:v>1.36</c:v>
                </c:pt>
                <c:pt idx="1">
                  <c:v>1.43</c:v>
                </c:pt>
                <c:pt idx="2">
                  <c:v>1.5</c:v>
                </c:pt>
                <c:pt idx="3">
                  <c:v>1.61</c:v>
                </c:pt>
                <c:pt idx="4">
                  <c:v>1.7</c:v>
                </c:pt>
                <c:pt idx="5">
                  <c:v>1.77</c:v>
                </c:pt>
                <c:pt idx="6">
                  <c:v>1.81</c:v>
                </c:pt>
                <c:pt idx="7">
                  <c:v>1.85</c:v>
                </c:pt>
                <c:pt idx="8">
                  <c:v>1.88</c:v>
                </c:pt>
                <c:pt idx="9">
                  <c:v>1.91</c:v>
                </c:pt>
                <c:pt idx="10">
                  <c:v>1.93</c:v>
                </c:pt>
                <c:pt idx="11">
                  <c:v>1.94</c:v>
                </c:pt>
                <c:pt idx="12">
                  <c:v>1.95</c:v>
                </c:pt>
                <c:pt idx="13">
                  <c:v>1.97</c:v>
                </c:pt>
                <c:pt idx="14">
                  <c:v>1.98</c:v>
                </c:pt>
                <c:pt idx="15">
                  <c:v>1.98</c:v>
                </c:pt>
                <c:pt idx="16">
                  <c:v>1.98</c:v>
                </c:pt>
                <c:pt idx="17">
                  <c:v>1.99</c:v>
                </c:pt>
                <c:pt idx="18">
                  <c:v>1.99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2.0099999999999998</c:v>
                </c:pt>
                <c:pt idx="24">
                  <c:v>2.0099999999999998</c:v>
                </c:pt>
                <c:pt idx="25">
                  <c:v>2.0099999999999998</c:v>
                </c:pt>
                <c:pt idx="26">
                  <c:v>2.02</c:v>
                </c:pt>
                <c:pt idx="27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B-41DF-A220-A1E82574AC43}"/>
            </c:ext>
          </c:extLst>
        </c:ser>
        <c:ser>
          <c:idx val="3"/>
          <c:order val="3"/>
          <c:tx>
            <c:strRef>
              <c:f>'Layer Body Weight (kg)'!$AL$4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'Layer Body Weight (kg)'!$AL$5:$AL$32</c:f>
              <c:numCache>
                <c:formatCode>0.000</c:formatCode>
                <c:ptCount val="28"/>
                <c:pt idx="0">
                  <c:v>1.29</c:v>
                </c:pt>
                <c:pt idx="1">
                  <c:v>1.36</c:v>
                </c:pt>
                <c:pt idx="2">
                  <c:v>1.42</c:v>
                </c:pt>
                <c:pt idx="3">
                  <c:v>1.49</c:v>
                </c:pt>
                <c:pt idx="4">
                  <c:v>1.59</c:v>
                </c:pt>
                <c:pt idx="5">
                  <c:v>1.65</c:v>
                </c:pt>
                <c:pt idx="6">
                  <c:v>1.7</c:v>
                </c:pt>
                <c:pt idx="7">
                  <c:v>1.75</c:v>
                </c:pt>
                <c:pt idx="8">
                  <c:v>1.78</c:v>
                </c:pt>
                <c:pt idx="9">
                  <c:v>1.81</c:v>
                </c:pt>
                <c:pt idx="10">
                  <c:v>1.82</c:v>
                </c:pt>
                <c:pt idx="11">
                  <c:v>1.83</c:v>
                </c:pt>
                <c:pt idx="12">
                  <c:v>1.85</c:v>
                </c:pt>
                <c:pt idx="13">
                  <c:v>1.86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1.88</c:v>
                </c:pt>
                <c:pt idx="18">
                  <c:v>1.88</c:v>
                </c:pt>
                <c:pt idx="19">
                  <c:v>1.89</c:v>
                </c:pt>
                <c:pt idx="20">
                  <c:v>1.89</c:v>
                </c:pt>
                <c:pt idx="21">
                  <c:v>1.89</c:v>
                </c:pt>
                <c:pt idx="22">
                  <c:v>1.89</c:v>
                </c:pt>
                <c:pt idx="23">
                  <c:v>1.89</c:v>
                </c:pt>
                <c:pt idx="24">
                  <c:v>1.9</c:v>
                </c:pt>
                <c:pt idx="25">
                  <c:v>1.9</c:v>
                </c:pt>
                <c:pt idx="26">
                  <c:v>1.9</c:v>
                </c:pt>
                <c:pt idx="27">
                  <c:v>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5B-41DF-A220-A1E82574AC43}"/>
            </c:ext>
          </c:extLst>
        </c:ser>
        <c:ser>
          <c:idx val="4"/>
          <c:order val="4"/>
          <c:tx>
            <c:strRef>
              <c:f>'Layer Body Weight (kg)'!$AM$4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'Layer Body Weight (kg)'!$AM$5:$AM$32</c:f>
              <c:numCache>
                <c:formatCode>0.000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5B-41DF-A220-A1E82574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1360"/>
        <c:axId val="422925824"/>
      </c:lineChart>
      <c:catAx>
        <c:axId val="42291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(weeks)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2925824"/>
        <c:crosses val="autoZero"/>
        <c:auto val="1"/>
        <c:lblAlgn val="ctr"/>
        <c:lblOffset val="100"/>
        <c:noMultiLvlLbl val="0"/>
      </c:catAx>
      <c:valAx>
        <c:axId val="422925824"/>
        <c:scaling>
          <c:orientation val="minMax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Body weight (kg)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2911360"/>
        <c:crosses val="autoZero"/>
        <c:crossBetween val="between"/>
      </c:valAx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13</xdr:row>
      <xdr:rowOff>76199</xdr:rowOff>
    </xdr:from>
    <xdr:to>
      <xdr:col>12</xdr:col>
      <xdr:colOff>371475</xdr:colOff>
      <xdr:row>33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290512</xdr:colOff>
      <xdr:row>2</xdr:row>
      <xdr:rowOff>42862</xdr:rowOff>
    </xdr:from>
    <xdr:to>
      <xdr:col>39</xdr:col>
      <xdr:colOff>19050</xdr:colOff>
      <xdr:row>31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2</xdr:row>
      <xdr:rowOff>0</xdr:rowOff>
    </xdr:from>
    <xdr:to>
      <xdr:col>40</xdr:col>
      <xdr:colOff>42863</xdr:colOff>
      <xdr:row>31</xdr:row>
      <xdr:rowOff>90488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HLI\AppData\Local\Microsoft\Windows\Temporary%20Internet%20Files\Content.Outlook\1MADAEGA\Eggcelgrow%208-14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ubinoff/SkyDrive/Misc/EggCel/2014%20EggCel%20Range%20update/Eggcelgrow%208-14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ggcelShel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N15" t="str">
            <v>0.00–0.01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Performance"/>
      <sheetName val="Performance II"/>
      <sheetName val="Mortality Graph"/>
      <sheetName val="% Seconds"/>
      <sheetName val="% HD"/>
      <sheetName val="Body Wt"/>
      <sheetName val="Egg Wt"/>
      <sheetName val="Water"/>
      <sheetName val="Feed"/>
      <sheetName val="Nutrition"/>
      <sheetName val="Lysine"/>
      <sheetName val="BW Unif."/>
    </sheetNames>
    <sheetDataSet>
      <sheetData sheetId="0" refreshError="1"/>
      <sheetData sheetId="1">
        <row r="1">
          <cell r="AI1" t="str">
            <v>Hy-Line Flock data          Daily Flock          Hatch:  November 11, 2011          Housed: 48,060          Hy-Line Brown</v>
          </cell>
        </row>
        <row r="8">
          <cell r="AJ8" t="str">
            <v>g</v>
          </cell>
          <cell r="AK8" t="str">
            <v>L</v>
          </cell>
        </row>
        <row r="11">
          <cell r="AI11" t="str">
            <v>mmmm d, yyyy;@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5">
          <cell r="N15" t="str">
            <v>0.00–0.01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4"/>
  <sheetViews>
    <sheetView tabSelected="1" topLeftCell="E1" workbookViewId="0">
      <selection activeCell="I1" sqref="I1:K1"/>
    </sheetView>
  </sheetViews>
  <sheetFormatPr defaultRowHeight="15" x14ac:dyDescent="0.25"/>
  <cols>
    <col min="1" max="1" width="4.28515625" customWidth="1"/>
    <col min="2" max="2" width="8" customWidth="1"/>
    <col min="3" max="3" width="13.7109375" customWidth="1"/>
    <col min="4" max="4" width="11" customWidth="1"/>
    <col min="5" max="13" width="9.28515625" bestFit="1" customWidth="1"/>
    <col min="14" max="15" width="10.7109375" customWidth="1"/>
    <col min="16" max="23" width="9.28515625" bestFit="1" customWidth="1"/>
    <col min="24" max="24" width="9.28515625" hidden="1" customWidth="1"/>
    <col min="25" max="26" width="9.28515625" bestFit="1" customWidth="1"/>
    <col min="27" max="28" width="9.28515625" customWidth="1"/>
    <col min="29" max="33" width="9.28515625" bestFit="1" customWidth="1"/>
    <col min="34" max="39" width="9.140625" style="111"/>
  </cols>
  <sheetData>
    <row r="1" spans="1:39" ht="15.75" thickBot="1" x14ac:dyDescent="0.3">
      <c r="A1" s="1" t="s">
        <v>0</v>
      </c>
      <c r="B1" s="2"/>
      <c r="C1" s="3"/>
      <c r="D1" s="3"/>
      <c r="E1" s="4"/>
      <c r="F1" s="4"/>
      <c r="G1" s="4"/>
      <c r="H1" s="91" t="s">
        <v>58</v>
      </c>
      <c r="I1" s="121" t="s">
        <v>74</v>
      </c>
      <c r="J1" s="121"/>
      <c r="K1" s="122"/>
      <c r="L1" s="92"/>
      <c r="M1" s="92"/>
      <c r="N1" s="92"/>
      <c r="O1" s="92"/>
      <c r="P1" s="92"/>
      <c r="Q1" s="92"/>
      <c r="R1" s="92"/>
      <c r="S1" s="92"/>
      <c r="T1" s="4"/>
      <c r="U1" s="4"/>
    </row>
    <row r="2" spans="1:39" x14ac:dyDescent="0.25">
      <c r="Z2" s="73"/>
      <c r="AA2" s="73"/>
    </row>
    <row r="3" spans="1:39" x14ac:dyDescent="0.25">
      <c r="A3" s="5"/>
      <c r="B3" s="6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4" t="s">
        <v>60</v>
      </c>
      <c r="R3" s="104"/>
      <c r="S3" s="104"/>
      <c r="T3" s="104"/>
      <c r="U3" s="104"/>
      <c r="V3" s="104"/>
      <c r="W3" s="94" t="s">
        <v>57</v>
      </c>
      <c r="X3" s="94"/>
      <c r="Y3" s="94" t="s">
        <v>47</v>
      </c>
      <c r="Z3" s="123" t="s">
        <v>63</v>
      </c>
      <c r="AA3" s="123"/>
    </row>
    <row r="4" spans="1:39" ht="15.75" thickBot="1" x14ac:dyDescent="0.3">
      <c r="A4" s="5"/>
      <c r="B4" s="38" t="s">
        <v>4</v>
      </c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8" t="s">
        <v>13</v>
      </c>
      <c r="S4" s="9" t="s">
        <v>4</v>
      </c>
      <c r="T4" s="9" t="s">
        <v>2</v>
      </c>
      <c r="U4" s="9" t="s">
        <v>5</v>
      </c>
      <c r="V4" s="9" t="s">
        <v>6</v>
      </c>
      <c r="W4" s="93" t="s">
        <v>14</v>
      </c>
      <c r="X4" s="93"/>
      <c r="Y4" s="93" t="s">
        <v>16</v>
      </c>
      <c r="Z4" s="117" t="s">
        <v>62</v>
      </c>
      <c r="AA4" s="117" t="s">
        <v>61</v>
      </c>
      <c r="AI4" s="111" t="s">
        <v>64</v>
      </c>
      <c r="AJ4" s="111" t="s">
        <v>62</v>
      </c>
      <c r="AK4" s="111" t="s">
        <v>16</v>
      </c>
      <c r="AL4" s="111" t="s">
        <v>14</v>
      </c>
      <c r="AM4" s="111" t="s">
        <v>61</v>
      </c>
    </row>
    <row r="5" spans="1:39" x14ac:dyDescent="0.25">
      <c r="A5" s="6">
        <v>1</v>
      </c>
      <c r="B5" s="42"/>
      <c r="C5" s="4" t="str">
        <f t="shared" ref="C5:C68" si="0">IF(B5=0,"",IF(B5="","",IF(B5&gt;$J$8,"High",IF(B5&lt;$J$9,"Low",""))))</f>
        <v/>
      </c>
      <c r="D5" s="4"/>
      <c r="E5" s="10" t="s">
        <v>7</v>
      </c>
      <c r="F5" s="11"/>
      <c r="G5" s="11"/>
      <c r="H5" s="11"/>
      <c r="I5" s="11"/>
      <c r="J5" s="11">
        <f>COUNTIF(B5:B104,"&gt;0")</f>
        <v>0</v>
      </c>
      <c r="K5" s="12"/>
      <c r="L5" s="4"/>
      <c r="M5" s="4"/>
      <c r="N5" s="4"/>
      <c r="O5" s="4"/>
      <c r="P5" s="4"/>
      <c r="Q5" s="7" t="s">
        <v>21</v>
      </c>
      <c r="R5" s="54">
        <f>E$38</f>
        <v>0</v>
      </c>
      <c r="S5" s="13">
        <f>E$39</f>
        <v>0</v>
      </c>
      <c r="T5" s="47">
        <f>S5/1000</f>
        <v>0</v>
      </c>
      <c r="U5" s="14">
        <f>E$40</f>
        <v>0</v>
      </c>
      <c r="V5" s="14">
        <f>E$41</f>
        <v>0</v>
      </c>
      <c r="W5" s="95">
        <f>IF($I$1="Hy-Line W-36", Standards!K17, IF($I$1="Hy-Line Brown", Standards!B17, IF($I$1="Hy-Line W-80", Standards!T17, IF($I$1="Hy-Line Pink", Standards!AC17, IF($I$1="Hy-Line Silver Brown", Standards!AL17, IF($I$1="Hy-Line Sonia", Standards!AU17, 0))))))</f>
        <v>1310</v>
      </c>
      <c r="X5" s="95" t="str">
        <f>IF($I$1="Hy-Line W-36", Standards!L17, IF($I$1="Hy-Line Brown", Standards!C17, IF($I$1="Hy-Line W-80", Standards!U17, IF($I$1="Hy-Line Pink", Standards!AD17, IF($I$1="Hy-Line Silver Brown", Standards!AM17, IF($I$1="Hy-Line Sonia", Standards!AV17, 0))))))</f>
        <v>–</v>
      </c>
      <c r="Y5" s="95">
        <f>IF($I$1="Hy-Line W-36", Standards!M17, IF($I$1="Hy-Line Brown", Standards!D17, IF($I$1="Hy-Line W-80", Standards!V17, IF($I$1="Hy-Line Pink", Standards!AE17, IF($I$1="Hy-Line Silver Brown", Standards!AN17, IF($I$1="Hy-Line Sonia", Standards!AW17, 0))))))</f>
        <v>1350</v>
      </c>
      <c r="Z5" s="116"/>
      <c r="AA5" s="116" t="e">
        <f>IF(S5&gt;0, S5, NA())</f>
        <v>#N/A</v>
      </c>
      <c r="AH5" s="111">
        <v>15</v>
      </c>
      <c r="AI5" s="112">
        <f>IF(Y5&gt;0, AL5, NA())</f>
        <v>1310</v>
      </c>
      <c r="AJ5" s="112">
        <f>IF(Y5&gt;0, AK5-AL5, NA())</f>
        <v>40</v>
      </c>
      <c r="AK5" s="112">
        <f>IF(Y5&gt;0, Y5, NA())</f>
        <v>1350</v>
      </c>
      <c r="AL5" s="112">
        <f>W5</f>
        <v>1310</v>
      </c>
      <c r="AM5" s="112" t="e">
        <f>IF(S5&gt;0, S5, NA())</f>
        <v>#N/A</v>
      </c>
    </row>
    <row r="6" spans="1:39" x14ac:dyDescent="0.25">
      <c r="A6" s="6">
        <f>1+A5</f>
        <v>2</v>
      </c>
      <c r="B6" s="42"/>
      <c r="C6" s="4" t="str">
        <f t="shared" si="0"/>
        <v/>
      </c>
      <c r="D6" s="4"/>
      <c r="E6" s="15"/>
      <c r="F6" s="16"/>
      <c r="G6" s="16"/>
      <c r="H6" s="16"/>
      <c r="I6" s="16"/>
      <c r="J6" s="16"/>
      <c r="K6" s="17"/>
      <c r="L6" s="4"/>
      <c r="M6" s="4"/>
      <c r="N6" s="4"/>
      <c r="O6" s="4"/>
      <c r="P6" s="4"/>
      <c r="Q6" s="7" t="s">
        <v>22</v>
      </c>
      <c r="R6" s="54">
        <f>F$38</f>
        <v>0</v>
      </c>
      <c r="S6" s="13">
        <f>F$39</f>
        <v>0</v>
      </c>
      <c r="T6" s="47">
        <f t="shared" ref="T6:T32" si="1">S6/1000</f>
        <v>0</v>
      </c>
      <c r="U6" s="14">
        <f>F$40</f>
        <v>0</v>
      </c>
      <c r="V6" s="14">
        <f>F$41</f>
        <v>0</v>
      </c>
      <c r="W6" s="95">
        <f>IF($I$1="Hy-Line W-36", Standards!K18, IF($I$1="Hy-Line Brown", Standards!B18, IF($I$1="Hy-Line W-80", Standards!T18, IF($I$1="Hy-Line Pink", Standards!AC18, IF($I$1="Hy-Line Silver Brown", Standards!AL18, IF($I$1="Hy-Line Sonia", Standards!AU18, 0))))))</f>
        <v>1380</v>
      </c>
      <c r="X6" s="95"/>
      <c r="Y6" s="95">
        <f>IF($I$1="Hy-Line W-36", Standards!M18, IF($I$1="Hy-Line Brown", Standards!D18, IF($I$1="Hy-Line W-80", Standards!V18, IF($I$1="Hy-Line Pink", Standards!AE18, IF($I$1="Hy-Line Silver Brown", Standards!AN18, IF($I$1="Hy-Line Sonia", Standards!AW18, 0))))))</f>
        <v>1420</v>
      </c>
      <c r="Z6" s="116">
        <f>IF(Y6&gt;0, ((W6+Y6)/2)-((W5+Y5)/2), W6-W5)</f>
        <v>70</v>
      </c>
      <c r="AA6" s="116" t="e">
        <f>IF(S6&gt;0, S6-S5, NA())</f>
        <v>#N/A</v>
      </c>
      <c r="AH6" s="111">
        <v>16</v>
      </c>
      <c r="AI6" s="112">
        <f t="shared" ref="AI6:AI32" si="2">IF(Y6&gt;0, AL6, NA())</f>
        <v>1380</v>
      </c>
      <c r="AJ6" s="112">
        <f t="shared" ref="AJ6:AJ32" si="3">IF(Y6&gt;0, AK6-AL6, NA())</f>
        <v>40</v>
      </c>
      <c r="AK6" s="112">
        <f t="shared" ref="AK6:AK32" si="4">IF(Y6&gt;0, Y6, NA())</f>
        <v>1420</v>
      </c>
      <c r="AL6" s="112">
        <f t="shared" ref="AL6:AL29" si="5">W6</f>
        <v>1380</v>
      </c>
      <c r="AM6" s="112" t="e">
        <f t="shared" ref="AM6:AM32" si="6">IF(S6&gt;0, S6, NA())</f>
        <v>#N/A</v>
      </c>
    </row>
    <row r="7" spans="1:39" x14ac:dyDescent="0.25">
      <c r="A7" s="6">
        <f t="shared" ref="A7:A70" si="7">1+A6</f>
        <v>3</v>
      </c>
      <c r="B7" s="42"/>
      <c r="C7" s="4" t="str">
        <f t="shared" si="0"/>
        <v/>
      </c>
      <c r="D7" s="4"/>
      <c r="E7" s="18" t="s">
        <v>8</v>
      </c>
      <c r="F7" s="19"/>
      <c r="G7" s="19"/>
      <c r="H7" s="19"/>
      <c r="I7" s="19"/>
      <c r="J7" s="41">
        <f>IFERROR(AVERAGE(B5:B104), 0)</f>
        <v>0</v>
      </c>
      <c r="K7" s="39" t="s">
        <v>4</v>
      </c>
      <c r="L7" s="4"/>
      <c r="M7" s="4"/>
      <c r="N7" s="4"/>
      <c r="O7" s="4"/>
      <c r="P7" s="4"/>
      <c r="Q7" s="7" t="s">
        <v>23</v>
      </c>
      <c r="R7" s="54">
        <f>G$38</f>
        <v>0</v>
      </c>
      <c r="S7" s="13">
        <f>G$39</f>
        <v>0</v>
      </c>
      <c r="T7" s="47">
        <f t="shared" si="1"/>
        <v>0</v>
      </c>
      <c r="U7" s="14">
        <f>G$40</f>
        <v>0</v>
      </c>
      <c r="V7" s="14">
        <f>G$41</f>
        <v>0</v>
      </c>
      <c r="W7" s="95">
        <f>IF($I$1="Hy-Line W-36", Standards!K19, IF($I$1="Hy-Line Brown", Standards!B19, IF($I$1="Hy-Line W-80", Standards!T19, IF($I$1="Hy-Line Pink", Standards!AC19, IF($I$1="Hy-Line Silver Brown", Standards!AL19, IF($I$1="Hy-Line Sonia", Standards!AU19, 0))))))</f>
        <v>1440</v>
      </c>
      <c r="X7" s="95"/>
      <c r="Y7" s="95">
        <f>IF($I$1="Hy-Line W-36", Standards!M19, IF($I$1="Hy-Line Brown", Standards!D19, IF($I$1="Hy-Line W-80", Standards!V19, IF($I$1="Hy-Line Pink", Standards!AE19, IF($I$1="Hy-Line Silver Brown", Standards!AN19, IF($I$1="Hy-Line Sonia", Standards!AW19, 0))))))</f>
        <v>1480</v>
      </c>
      <c r="Z7" s="116">
        <f t="shared" ref="Z7:Z23" si="8">IF(Y7&gt;0, ((W7+Y7)/2)-((W6+Y6)/2), W7-W6)</f>
        <v>60</v>
      </c>
      <c r="AA7" s="116" t="e">
        <f t="shared" ref="AA7:AA23" si="9">IF(S7&gt;0, S7-S6, NA())</f>
        <v>#N/A</v>
      </c>
      <c r="AH7" s="111">
        <v>17</v>
      </c>
      <c r="AI7" s="112">
        <f t="shared" si="2"/>
        <v>1440</v>
      </c>
      <c r="AJ7" s="112">
        <f t="shared" si="3"/>
        <v>40</v>
      </c>
      <c r="AK7" s="112">
        <f t="shared" si="4"/>
        <v>1480</v>
      </c>
      <c r="AL7" s="112">
        <f t="shared" si="5"/>
        <v>1440</v>
      </c>
      <c r="AM7" s="112" t="e">
        <f t="shared" si="6"/>
        <v>#N/A</v>
      </c>
    </row>
    <row r="8" spans="1:39" x14ac:dyDescent="0.25">
      <c r="A8" s="6">
        <f t="shared" si="7"/>
        <v>4</v>
      </c>
      <c r="B8" s="42"/>
      <c r="C8" s="4" t="str">
        <f t="shared" si="0"/>
        <v/>
      </c>
      <c r="D8" s="4"/>
      <c r="E8" s="15" t="s">
        <v>9</v>
      </c>
      <c r="F8" s="16"/>
      <c r="G8" s="16"/>
      <c r="H8" s="16"/>
      <c r="I8" s="16"/>
      <c r="J8" s="21">
        <f>IF(J7&gt;0, ROUND(J7*1.1,3), 0)</f>
        <v>0</v>
      </c>
      <c r="K8" s="40" t="s">
        <v>4</v>
      </c>
      <c r="L8" s="4"/>
      <c r="M8" s="4"/>
      <c r="N8" s="4"/>
      <c r="O8" s="4"/>
      <c r="P8" s="4"/>
      <c r="Q8" s="7" t="s">
        <v>24</v>
      </c>
      <c r="R8" s="54">
        <f>H$38</f>
        <v>0</v>
      </c>
      <c r="S8" s="13">
        <f>H$39</f>
        <v>0</v>
      </c>
      <c r="T8" s="47">
        <f t="shared" si="1"/>
        <v>0</v>
      </c>
      <c r="U8" s="14">
        <f>H$40</f>
        <v>0</v>
      </c>
      <c r="V8" s="14">
        <f>H$41</f>
        <v>0</v>
      </c>
      <c r="W8" s="95">
        <f>IF($I$1="Hy-Line W-36", Standards!K20, IF($I$1="Hy-Line Brown", Standards!B20, IF($I$1="Hy-Line W-80", Standards!T20, IF($I$1="Hy-Line Pink", Standards!AC20, IF($I$1="Hy-Line Silver Brown", Standards!AL20, IF($I$1="Hy-Line Sonia", Standards!AU20, 0))))))</f>
        <v>1450</v>
      </c>
      <c r="X8" s="95"/>
      <c r="Y8" s="95">
        <f>IF($I$1="Hy-Line W-36", Standards!M20, IF($I$1="Hy-Line Brown", Standards!D20, IF($I$1="Hy-Line W-80", Standards!V20, IF($I$1="Hy-Line Pink", Standards!AE20, IF($I$1="Hy-Line Silver Brown", Standards!AN20, IF($I$1="Hy-Line Sonia", Standards!AW20, 0))))))</f>
        <v>1550</v>
      </c>
      <c r="Z8" s="116">
        <f t="shared" si="8"/>
        <v>40</v>
      </c>
      <c r="AA8" s="116" t="e">
        <f t="shared" si="9"/>
        <v>#N/A</v>
      </c>
      <c r="AH8" s="111">
        <v>18</v>
      </c>
      <c r="AI8" s="112">
        <f t="shared" si="2"/>
        <v>1450</v>
      </c>
      <c r="AJ8" s="112">
        <f t="shared" si="3"/>
        <v>100</v>
      </c>
      <c r="AK8" s="112">
        <f t="shared" si="4"/>
        <v>1550</v>
      </c>
      <c r="AL8" s="112">
        <f t="shared" si="5"/>
        <v>1450</v>
      </c>
      <c r="AM8" s="112" t="e">
        <f t="shared" si="6"/>
        <v>#N/A</v>
      </c>
    </row>
    <row r="9" spans="1:39" x14ac:dyDescent="0.25">
      <c r="A9" s="6">
        <f t="shared" si="7"/>
        <v>5</v>
      </c>
      <c r="B9" s="42"/>
      <c r="C9" s="4" t="str">
        <f t="shared" si="0"/>
        <v/>
      </c>
      <c r="D9" s="4"/>
      <c r="E9" s="15" t="s">
        <v>10</v>
      </c>
      <c r="F9" s="16"/>
      <c r="G9" s="16"/>
      <c r="H9" s="16"/>
      <c r="I9" s="16"/>
      <c r="J9" s="21">
        <f>ROUND(J7*0.9,3)</f>
        <v>0</v>
      </c>
      <c r="K9" s="40" t="s">
        <v>4</v>
      </c>
      <c r="L9" s="4"/>
      <c r="M9" s="4"/>
      <c r="N9" s="4"/>
      <c r="O9" s="4"/>
      <c r="P9" s="4"/>
      <c r="Q9" s="7" t="s">
        <v>31</v>
      </c>
      <c r="R9" s="54">
        <f>I$38</f>
        <v>0</v>
      </c>
      <c r="S9" s="13">
        <f>I$39</f>
        <v>0</v>
      </c>
      <c r="T9" s="47">
        <f t="shared" si="1"/>
        <v>0</v>
      </c>
      <c r="U9" s="14">
        <f>I$40</f>
        <v>0</v>
      </c>
      <c r="V9" s="14">
        <f>I$41</f>
        <v>0</v>
      </c>
      <c r="W9" s="95">
        <f>IF($I$1="Hy-Line W-36", Standards!K21, IF($I$1="Hy-Line Brown", Standards!B21, IF($I$1="Hy-Line W-80", Standards!T21, IF($I$1="Hy-Line Pink", Standards!AC21, IF($I$1="Hy-Line Silver Brown", Standards!AL21, IF($I$1="Hy-Line Sonia", Standards!AU21, 0))))))</f>
        <v>1490</v>
      </c>
      <c r="X9" s="95"/>
      <c r="Y9" s="95">
        <f>IF($I$1="Hy-Line W-36", Standards!M21, IF($I$1="Hy-Line Brown", Standards!D21, IF($I$1="Hy-Line W-80", Standards!V21, IF($I$1="Hy-Line Pink", Standards!AE21, IF($I$1="Hy-Line Silver Brown", Standards!AN21, IF($I$1="Hy-Line Sonia", Standards!AW21, 0))))))</f>
        <v>1600</v>
      </c>
      <c r="Z9" s="116">
        <f t="shared" si="8"/>
        <v>45</v>
      </c>
      <c r="AA9" s="116" t="e">
        <f t="shared" si="9"/>
        <v>#N/A</v>
      </c>
      <c r="AH9" s="111">
        <v>19</v>
      </c>
      <c r="AI9" s="112">
        <f t="shared" si="2"/>
        <v>1490</v>
      </c>
      <c r="AJ9" s="112">
        <f t="shared" si="3"/>
        <v>110</v>
      </c>
      <c r="AK9" s="112">
        <f t="shared" si="4"/>
        <v>1600</v>
      </c>
      <c r="AL9" s="112">
        <f t="shared" si="5"/>
        <v>1490</v>
      </c>
      <c r="AM9" s="112" t="e">
        <f t="shared" si="6"/>
        <v>#N/A</v>
      </c>
    </row>
    <row r="10" spans="1:39" x14ac:dyDescent="0.25">
      <c r="A10" s="6">
        <f t="shared" si="7"/>
        <v>6</v>
      </c>
      <c r="B10" s="42"/>
      <c r="C10" s="4" t="str">
        <f t="shared" si="0"/>
        <v/>
      </c>
      <c r="D10" s="4"/>
      <c r="E10" s="15"/>
      <c r="F10" s="16"/>
      <c r="G10" s="16"/>
      <c r="H10" s="16"/>
      <c r="I10" s="16"/>
      <c r="J10" s="16"/>
      <c r="K10" s="17"/>
      <c r="L10" s="4"/>
      <c r="M10" s="4"/>
      <c r="N10" s="4"/>
      <c r="O10" s="4"/>
      <c r="P10" s="4"/>
      <c r="Q10" s="7" t="s">
        <v>32</v>
      </c>
      <c r="R10" s="54">
        <f>J$38</f>
        <v>0</v>
      </c>
      <c r="S10" s="13">
        <f>J$39</f>
        <v>0</v>
      </c>
      <c r="T10" s="47">
        <f t="shared" si="1"/>
        <v>0</v>
      </c>
      <c r="U10" s="14">
        <f>J$40</f>
        <v>0</v>
      </c>
      <c r="V10" s="14">
        <f>J$41</f>
        <v>0</v>
      </c>
      <c r="W10" s="95">
        <f>IF($I$1="Hy-Line W-36", Standards!K22, IF($I$1="Hy-Line Brown", Standards!B22, IF($I$1="Hy-Line W-80", Standards!T22, IF($I$1="Hy-Line Pink", Standards!AC22, IF($I$1="Hy-Line Silver Brown", Standards!AL22, IF($I$1="Hy-Line Sonia", Standards!AU22, 0))))))</f>
        <v>1590</v>
      </c>
      <c r="X10" s="95"/>
      <c r="Y10" s="95">
        <f>IF($I$1="Hy-Line W-36", Standards!M22, IF($I$1="Hy-Line Brown", Standards!D22, IF($I$1="Hy-Line W-80", Standards!V22, IF($I$1="Hy-Line Pink", Standards!AE22, IF($I$1="Hy-Line Silver Brown", Standards!AN22, IF($I$1="Hy-Line Sonia", Standards!AW22, 0))))))</f>
        <v>1650</v>
      </c>
      <c r="Z10" s="116">
        <f t="shared" si="8"/>
        <v>75</v>
      </c>
      <c r="AA10" s="116" t="e">
        <f t="shared" si="9"/>
        <v>#N/A</v>
      </c>
      <c r="AH10" s="111">
        <v>20</v>
      </c>
      <c r="AI10" s="112">
        <f t="shared" si="2"/>
        <v>1590</v>
      </c>
      <c r="AJ10" s="112">
        <f t="shared" si="3"/>
        <v>60</v>
      </c>
      <c r="AK10" s="112">
        <f t="shared" si="4"/>
        <v>1650</v>
      </c>
      <c r="AL10" s="112">
        <f t="shared" si="5"/>
        <v>1590</v>
      </c>
      <c r="AM10" s="112" t="e">
        <f t="shared" si="6"/>
        <v>#N/A</v>
      </c>
    </row>
    <row r="11" spans="1:39" x14ac:dyDescent="0.25">
      <c r="A11" s="6">
        <f t="shared" si="7"/>
        <v>7</v>
      </c>
      <c r="B11" s="42"/>
      <c r="C11" s="4" t="str">
        <f t="shared" si="0"/>
        <v/>
      </c>
      <c r="D11" s="4"/>
      <c r="E11" s="15" t="str">
        <f>CONCATENATE("Number of birds outside ",FIXED(J8,0)," and ",FIXED(J9,0)," g")</f>
        <v>Number of birds outside 0 and 0 g</v>
      </c>
      <c r="F11" s="16"/>
      <c r="G11" s="16"/>
      <c r="H11" s="16"/>
      <c r="I11" s="16"/>
      <c r="J11" s="21">
        <f>COUNTIF(C5:C104,"High")+COUNTIF(C5:C104,"Low")</f>
        <v>0</v>
      </c>
      <c r="K11" s="17"/>
      <c r="L11" s="4"/>
      <c r="M11" s="4"/>
      <c r="N11" s="4"/>
      <c r="O11" s="4"/>
      <c r="P11" s="4"/>
      <c r="Q11" s="7" t="s">
        <v>33</v>
      </c>
      <c r="R11" s="54">
        <f>K$38</f>
        <v>0</v>
      </c>
      <c r="S11" s="13">
        <f>K$39</f>
        <v>0</v>
      </c>
      <c r="T11" s="47">
        <f t="shared" si="1"/>
        <v>0</v>
      </c>
      <c r="U11" s="14">
        <f>K$40</f>
        <v>0</v>
      </c>
      <c r="V11" s="14">
        <f>K$41</f>
        <v>0</v>
      </c>
      <c r="W11" s="95">
        <f>IF($I$1="Hy-Line W-36", Standards!K23, IF($I$1="Hy-Line Brown", Standards!B23, IF($I$1="Hy-Line W-80", Standards!T23, IF($I$1="Hy-Line Pink", Standards!AC23, IF($I$1="Hy-Line Silver Brown", Standards!AL23, IF($I$1="Hy-Line Sonia", Standards!AU23, 0))))))</f>
        <v>1670</v>
      </c>
      <c r="X11" s="95"/>
      <c r="Y11" s="95">
        <f>IF($I$1="Hy-Line W-36", Standards!M23, IF($I$1="Hy-Line Brown", Standards!D23, IF($I$1="Hy-Line W-80", Standards!V23, IF($I$1="Hy-Line Pink", Standards!AE23, IF($I$1="Hy-Line Silver Brown", Standards!AN23, IF($I$1="Hy-Line Sonia", Standards!AW23, 0))))))</f>
        <v>1700</v>
      </c>
      <c r="Z11" s="116">
        <f t="shared" si="8"/>
        <v>65</v>
      </c>
      <c r="AA11" s="116" t="e">
        <f t="shared" si="9"/>
        <v>#N/A</v>
      </c>
      <c r="AH11" s="111">
        <v>21</v>
      </c>
      <c r="AI11" s="112">
        <f t="shared" si="2"/>
        <v>1670</v>
      </c>
      <c r="AJ11" s="112">
        <f t="shared" si="3"/>
        <v>30</v>
      </c>
      <c r="AK11" s="112">
        <f t="shared" si="4"/>
        <v>1700</v>
      </c>
      <c r="AL11" s="112">
        <f t="shared" si="5"/>
        <v>1670</v>
      </c>
      <c r="AM11" s="112" t="e">
        <f t="shared" si="6"/>
        <v>#N/A</v>
      </c>
    </row>
    <row r="12" spans="1:39" x14ac:dyDescent="0.25">
      <c r="A12" s="6">
        <f t="shared" si="7"/>
        <v>8</v>
      </c>
      <c r="B12" s="42"/>
      <c r="C12" s="4" t="str">
        <f t="shared" si="0"/>
        <v/>
      </c>
      <c r="D12" s="4"/>
      <c r="E12" s="18" t="str">
        <f>CONCATENATE("Uniformity = ([",J5,"-",J11,"]/",J5,") x 100 = ")</f>
        <v xml:space="preserve">Uniformity = ([0-0]/0) x 100 = </v>
      </c>
      <c r="F12" s="19"/>
      <c r="G12" s="19"/>
      <c r="H12" s="19"/>
      <c r="I12" s="19"/>
      <c r="J12" s="19">
        <f>IFERROR(ROUND(((J5-J11)/J5)*100,0), 0)</f>
        <v>0</v>
      </c>
      <c r="K12" s="20" t="s">
        <v>11</v>
      </c>
      <c r="L12" s="4"/>
      <c r="M12" s="4"/>
      <c r="N12" s="4"/>
      <c r="O12" s="4"/>
      <c r="P12" s="4"/>
      <c r="Q12" s="7" t="s">
        <v>34</v>
      </c>
      <c r="R12" s="54">
        <f>L$38</f>
        <v>0</v>
      </c>
      <c r="S12" s="13">
        <f>L$39</f>
        <v>0</v>
      </c>
      <c r="T12" s="47">
        <f t="shared" si="1"/>
        <v>0</v>
      </c>
      <c r="U12" s="14">
        <f>L$40</f>
        <v>0</v>
      </c>
      <c r="V12" s="14">
        <f>L$41</f>
        <v>0</v>
      </c>
      <c r="W12" s="95">
        <f>IF($I$1="Hy-Line W-36", Standards!K24, IF($I$1="Hy-Line Brown", Standards!B24, IF($I$1="Hy-Line W-80", Standards!T24, IF($I$1="Hy-Line Pink", Standards!AC24, IF($I$1="Hy-Line Silver Brown", Standards!AL24, IF($I$1="Hy-Line Sonia", Standards!AU24, 0))))))</f>
        <v>1710</v>
      </c>
      <c r="X12" s="95"/>
      <c r="Y12" s="95">
        <f>IF($I$1="Hy-Line W-36", Standards!M24, IF($I$1="Hy-Line Brown", Standards!D24, IF($I$1="Hy-Line W-80", Standards!V24, IF($I$1="Hy-Line Pink", Standards!AE24, IF($I$1="Hy-Line Silver Brown", Standards!AN24, IF($I$1="Hy-Line Sonia", Standards!AW24, 0))))))</f>
        <v>1750</v>
      </c>
      <c r="Z12" s="116">
        <f t="shared" si="8"/>
        <v>45</v>
      </c>
      <c r="AA12" s="116" t="e">
        <f t="shared" si="9"/>
        <v>#N/A</v>
      </c>
      <c r="AH12" s="111">
        <v>22</v>
      </c>
      <c r="AI12" s="112">
        <f t="shared" si="2"/>
        <v>1710</v>
      </c>
      <c r="AJ12" s="112">
        <f t="shared" si="3"/>
        <v>40</v>
      </c>
      <c r="AK12" s="112">
        <f t="shared" si="4"/>
        <v>1750</v>
      </c>
      <c r="AL12" s="112">
        <f t="shared" si="5"/>
        <v>1710</v>
      </c>
      <c r="AM12" s="112" t="e">
        <f t="shared" si="6"/>
        <v>#N/A</v>
      </c>
    </row>
    <row r="13" spans="1:39" ht="15.75" thickBot="1" x14ac:dyDescent="0.3">
      <c r="A13" s="6">
        <f t="shared" si="7"/>
        <v>9</v>
      </c>
      <c r="B13" s="42"/>
      <c r="C13" s="4" t="str">
        <f t="shared" si="0"/>
        <v/>
      </c>
      <c r="D13" s="4"/>
      <c r="E13" s="22" t="str">
        <f>IFERROR(CONCATENATE("CV = (",TEXT(G19, "#.##"),"/",TEXT(J7,"#"),") x 100 = "), "CV%")</f>
        <v>CV%</v>
      </c>
      <c r="F13" s="23"/>
      <c r="G13" s="23"/>
      <c r="H13" s="23"/>
      <c r="I13" s="23"/>
      <c r="J13" s="24">
        <f>IFERROR((G19/J7)*100, 0)</f>
        <v>0</v>
      </c>
      <c r="K13" s="25" t="s">
        <v>11</v>
      </c>
      <c r="L13" s="4"/>
      <c r="M13" s="4"/>
      <c r="N13" s="26" t="s">
        <v>12</v>
      </c>
      <c r="O13" s="27" t="s">
        <v>13</v>
      </c>
      <c r="P13" s="4"/>
      <c r="Q13" s="7" t="s">
        <v>35</v>
      </c>
      <c r="R13" s="54">
        <f>M$38</f>
        <v>0</v>
      </c>
      <c r="S13" s="13">
        <f>M$39</f>
        <v>0</v>
      </c>
      <c r="T13" s="47">
        <f t="shared" si="1"/>
        <v>0</v>
      </c>
      <c r="U13" s="14">
        <f>M$40</f>
        <v>0</v>
      </c>
      <c r="V13" s="14">
        <f>M$41</f>
        <v>0</v>
      </c>
      <c r="W13" s="95">
        <f>IF($I$1="Hy-Line W-36", Standards!K25, IF($I$1="Hy-Line Brown", Standards!B25, IF($I$1="Hy-Line W-80", Standards!T25, IF($I$1="Hy-Line Pink", Standards!AC25, IF($I$1="Hy-Line Silver Brown", Standards!AL25, IF($I$1="Hy-Line Sonia", Standards!AU25, 0))))))</f>
        <v>1730</v>
      </c>
      <c r="X13" s="95"/>
      <c r="Y13" s="95">
        <f>IF($I$1="Hy-Line W-36", Standards!M25, IF($I$1="Hy-Line Brown", Standards!D25, IF($I$1="Hy-Line W-80", Standards!V25, IF($I$1="Hy-Line Pink", Standards!AE25, IF($I$1="Hy-Line Silver Brown", Standards!AN25, IF($I$1="Hy-Line Sonia", Standards!AW25, 0))))))</f>
        <v>1800</v>
      </c>
      <c r="Z13" s="116">
        <f t="shared" si="8"/>
        <v>35</v>
      </c>
      <c r="AA13" s="116" t="e">
        <f t="shared" si="9"/>
        <v>#N/A</v>
      </c>
      <c r="AH13" s="111">
        <v>23</v>
      </c>
      <c r="AI13" s="112">
        <f t="shared" si="2"/>
        <v>1730</v>
      </c>
      <c r="AJ13" s="112">
        <f t="shared" si="3"/>
        <v>70</v>
      </c>
      <c r="AK13" s="112">
        <f t="shared" si="4"/>
        <v>1800</v>
      </c>
      <c r="AL13" s="112">
        <f t="shared" si="5"/>
        <v>1730</v>
      </c>
      <c r="AM13" s="112" t="e">
        <f t="shared" si="6"/>
        <v>#N/A</v>
      </c>
    </row>
    <row r="14" spans="1:39" x14ac:dyDescent="0.25">
      <c r="A14" s="6">
        <f t="shared" si="7"/>
        <v>10</v>
      </c>
      <c r="B14" s="42"/>
      <c r="C14" s="4" t="str">
        <f t="shared" si="0"/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  <c r="O14" s="28"/>
      <c r="P14" s="4"/>
      <c r="Q14" s="7" t="s">
        <v>36</v>
      </c>
      <c r="R14" s="54">
        <f>N$38</f>
        <v>0</v>
      </c>
      <c r="S14" s="13">
        <f>N$39</f>
        <v>0</v>
      </c>
      <c r="T14" s="47">
        <f t="shared" si="1"/>
        <v>0</v>
      </c>
      <c r="U14" s="14">
        <f>N$40</f>
        <v>0</v>
      </c>
      <c r="V14" s="14">
        <f>N$41</f>
        <v>0</v>
      </c>
      <c r="W14" s="95">
        <f>IF($I$1="Hy-Line W-36", Standards!K26, IF($I$1="Hy-Line Brown", Standards!B26, IF($I$1="Hy-Line W-80", Standards!T26, IF($I$1="Hy-Line Pink", Standards!AC26, IF($I$1="Hy-Line Silver Brown", Standards!AL26, IF($I$1="Hy-Line Sonia", Standards!AU26, 0))))))</f>
        <v>1740</v>
      </c>
      <c r="X14" s="95"/>
      <c r="Y14" s="95">
        <f>IF($I$1="Hy-Line W-36", Standards!M26, IF($I$1="Hy-Line Brown", Standards!D26, IF($I$1="Hy-Line W-80", Standards!V26, IF($I$1="Hy-Line Pink", Standards!AE26, IF($I$1="Hy-Line Silver Brown", Standards!AN26, IF($I$1="Hy-Line Sonia", Standards!AW26, 0))))))</f>
        <v>1830</v>
      </c>
      <c r="Z14" s="116">
        <f t="shared" si="8"/>
        <v>20</v>
      </c>
      <c r="AA14" s="116" t="e">
        <f t="shared" si="9"/>
        <v>#N/A</v>
      </c>
      <c r="AH14" s="111">
        <v>24</v>
      </c>
      <c r="AI14" s="112">
        <f t="shared" si="2"/>
        <v>1740</v>
      </c>
      <c r="AJ14" s="112">
        <f t="shared" si="3"/>
        <v>90</v>
      </c>
      <c r="AK14" s="112">
        <f t="shared" si="4"/>
        <v>1830</v>
      </c>
      <c r="AL14" s="112">
        <f t="shared" si="5"/>
        <v>1740</v>
      </c>
      <c r="AM14" s="112" t="e">
        <f t="shared" si="6"/>
        <v>#N/A</v>
      </c>
    </row>
    <row r="15" spans="1:39" x14ac:dyDescent="0.25">
      <c r="A15" s="6">
        <f t="shared" si="7"/>
        <v>11</v>
      </c>
      <c r="B15" s="42"/>
      <c r="C15" s="4" t="str">
        <f t="shared" si="0"/>
        <v/>
      </c>
      <c r="D15" s="4"/>
      <c r="E15" s="4"/>
      <c r="F15" s="4" t="s">
        <v>14</v>
      </c>
      <c r="G15" s="46">
        <f>MIN(B5:B104)-0.0000001</f>
        <v>-9.9999999999999995E-8</v>
      </c>
      <c r="H15" s="46">
        <f>ROUNDDOWN(G15,1)</f>
        <v>0</v>
      </c>
      <c r="I15" s="4"/>
      <c r="J15" s="4" t="s">
        <v>15</v>
      </c>
      <c r="K15" s="4"/>
      <c r="L15" s="4"/>
      <c r="M15" s="4"/>
      <c r="N15" s="27" t="str">
        <f>CONCATENATE(FIXED(H15,0),"–",FIXED(J18,0))</f>
        <v>0–0</v>
      </c>
      <c r="O15" s="28">
        <f>COUNTIF($B$5:$B$105,"&lt;"&amp;J18)-COUNTIF($B$5:$B105,"&lt;"&amp;J17)</f>
        <v>0</v>
      </c>
      <c r="P15" s="4"/>
      <c r="Q15" s="7" t="s">
        <v>37</v>
      </c>
      <c r="R15" s="54">
        <f>O$38</f>
        <v>0</v>
      </c>
      <c r="S15" s="13">
        <f>O$39</f>
        <v>0</v>
      </c>
      <c r="T15" s="47">
        <f t="shared" si="1"/>
        <v>0</v>
      </c>
      <c r="U15" s="14">
        <f>O$40</f>
        <v>0</v>
      </c>
      <c r="V15" s="14">
        <f>O$41</f>
        <v>0</v>
      </c>
      <c r="W15" s="95">
        <f>IF($I$1="Hy-Line W-36", Standards!K27, IF($I$1="Hy-Line Brown", Standards!B27, IF($I$1="Hy-Line W-80", Standards!T27, IF($I$1="Hy-Line Pink", Standards!AC27, IF($I$1="Hy-Line Silver Brown", Standards!AL27, IF($I$1="Hy-Line Sonia", Standards!AU27, 0))))))</f>
        <v>1760</v>
      </c>
      <c r="X15" s="95"/>
      <c r="Y15" s="95">
        <f>IF($I$1="Hy-Line W-36", Standards!M27, IF($I$1="Hy-Line Brown", Standards!D27, IF($I$1="Hy-Line W-80", Standards!V27, IF($I$1="Hy-Line Pink", Standards!AE27, IF($I$1="Hy-Line Silver Brown", Standards!AN27, IF($I$1="Hy-Line Sonia", Standards!AW27, 0))))))</f>
        <v>1850</v>
      </c>
      <c r="Z15" s="116">
        <f t="shared" si="8"/>
        <v>20</v>
      </c>
      <c r="AA15" s="116" t="e">
        <f t="shared" si="9"/>
        <v>#N/A</v>
      </c>
      <c r="AH15" s="111">
        <v>25</v>
      </c>
      <c r="AI15" s="112">
        <f t="shared" si="2"/>
        <v>1760</v>
      </c>
      <c r="AJ15" s="112">
        <f t="shared" si="3"/>
        <v>90</v>
      </c>
      <c r="AK15" s="112">
        <f t="shared" si="4"/>
        <v>1850</v>
      </c>
      <c r="AL15" s="112">
        <f t="shared" si="5"/>
        <v>1760</v>
      </c>
      <c r="AM15" s="112" t="e">
        <f t="shared" si="6"/>
        <v>#N/A</v>
      </c>
    </row>
    <row r="16" spans="1:39" x14ac:dyDescent="0.25">
      <c r="A16" s="6">
        <f t="shared" si="7"/>
        <v>12</v>
      </c>
      <c r="B16" s="42"/>
      <c r="C16" s="4" t="str">
        <f t="shared" si="0"/>
        <v/>
      </c>
      <c r="D16" s="4"/>
      <c r="E16" s="4"/>
      <c r="F16" s="4" t="s">
        <v>16</v>
      </c>
      <c r="G16" s="46">
        <f>MAX(B5:B104)+0.0000001</f>
        <v>9.9999999999999995E-8</v>
      </c>
      <c r="H16" s="46">
        <f>ROUNDUP(G16,1)</f>
        <v>0.1</v>
      </c>
      <c r="I16" s="4"/>
      <c r="J16" s="27" t="s">
        <v>17</v>
      </c>
      <c r="K16" s="27" t="s">
        <v>18</v>
      </c>
      <c r="L16" s="4"/>
      <c r="M16" s="4"/>
      <c r="N16" s="27" t="str">
        <f t="shared" ref="N16:N24" si="10">CONCATENATE(FIXED(J18,0),"–",FIXED(J19,0))</f>
        <v>0–0</v>
      </c>
      <c r="O16" s="28">
        <f>COUNTIF($B$5:$B$105,"&lt;"&amp;J19)-COUNTIF($B$5:$B106,"&lt;"&amp;J18)</f>
        <v>0</v>
      </c>
      <c r="P16" s="4"/>
      <c r="Q16" s="7" t="s">
        <v>38</v>
      </c>
      <c r="R16" s="54">
        <f>P$38</f>
        <v>0</v>
      </c>
      <c r="S16" s="13">
        <f>P$39</f>
        <v>0</v>
      </c>
      <c r="T16" s="47">
        <f t="shared" si="1"/>
        <v>0</v>
      </c>
      <c r="U16" s="14">
        <f>P$40</f>
        <v>0</v>
      </c>
      <c r="V16" s="14">
        <f>P$41</f>
        <v>0</v>
      </c>
      <c r="W16" s="95">
        <f>IF($I$1="Hy-Line W-36", Standards!K28, IF($I$1="Hy-Line Brown", Standards!B28, IF($I$1="Hy-Line W-80", Standards!T28, IF($I$1="Hy-Line Pink", Standards!AC28, IF($I$1="Hy-Line Silver Brown", Standards!AL28, IF($I$1="Hy-Line Sonia", Standards!AU28, 0))))))</f>
        <v>1770</v>
      </c>
      <c r="X16" s="95"/>
      <c r="Y16" s="95">
        <f>IF($I$1="Hy-Line W-36", Standards!M28, IF($I$1="Hy-Line Brown", Standards!D28, IF($I$1="Hy-Line W-80", Standards!V28, IF($I$1="Hy-Line Pink", Standards!AE28, IF($I$1="Hy-Line Silver Brown", Standards!AN28, IF($I$1="Hy-Line Sonia", Standards!AW28, 0))))))</f>
        <v>1870</v>
      </c>
      <c r="Z16" s="116">
        <f t="shared" si="8"/>
        <v>15</v>
      </c>
      <c r="AA16" s="116" t="e">
        <f t="shared" si="9"/>
        <v>#N/A</v>
      </c>
      <c r="AH16" s="111">
        <v>26</v>
      </c>
      <c r="AI16" s="112">
        <f t="shared" si="2"/>
        <v>1770</v>
      </c>
      <c r="AJ16" s="112">
        <f t="shared" si="3"/>
        <v>100</v>
      </c>
      <c r="AK16" s="112">
        <f t="shared" si="4"/>
        <v>1870</v>
      </c>
      <c r="AL16" s="112">
        <f t="shared" si="5"/>
        <v>1770</v>
      </c>
      <c r="AM16" s="112" t="e">
        <f t="shared" si="6"/>
        <v>#N/A</v>
      </c>
    </row>
    <row r="17" spans="1:39" x14ac:dyDescent="0.25">
      <c r="A17" s="6">
        <f t="shared" si="7"/>
        <v>13</v>
      </c>
      <c r="B17" s="42"/>
      <c r="C17" s="4" t="str">
        <f t="shared" si="0"/>
        <v/>
      </c>
      <c r="D17" s="4"/>
      <c r="E17" s="4"/>
      <c r="F17" s="4" t="s">
        <v>19</v>
      </c>
      <c r="G17" s="46">
        <f>ROUND((J7-G15)/5,3)</f>
        <v>0</v>
      </c>
      <c r="H17" s="46">
        <f>ROUND((H16-H15)/10,3)</f>
        <v>0.01</v>
      </c>
      <c r="I17" s="4"/>
      <c r="J17" s="28">
        <f>H15</f>
        <v>0</v>
      </c>
      <c r="K17" s="29" t="e">
        <f t="shared" ref="K17:K27" si="11">NORMDIST(J17,$J$7,$G$19,FALSE)</f>
        <v>#DIV/0!</v>
      </c>
      <c r="L17" s="4"/>
      <c r="M17" s="4"/>
      <c r="N17" s="27" t="str">
        <f t="shared" si="10"/>
        <v>0–0</v>
      </c>
      <c r="O17" s="28">
        <f>COUNTIF($B$5:$B$105,"&lt;"&amp;J20)-COUNTIF($B$5:$B107,"&lt;"&amp;J19)</f>
        <v>0</v>
      </c>
      <c r="P17" s="4"/>
      <c r="Q17" s="7" t="s">
        <v>39</v>
      </c>
      <c r="R17" s="54">
        <f>Q$38</f>
        <v>0</v>
      </c>
      <c r="S17" s="13">
        <f>Q$39</f>
        <v>0</v>
      </c>
      <c r="T17" s="47">
        <f t="shared" si="1"/>
        <v>0</v>
      </c>
      <c r="U17" s="14">
        <f>Q$40</f>
        <v>0</v>
      </c>
      <c r="V17" s="14">
        <f>Q$41</f>
        <v>0</v>
      </c>
      <c r="W17" s="95">
        <f>IF($I$1="Hy-Line W-36", Standards!K29, IF($I$1="Hy-Line Brown", Standards!B29, IF($I$1="Hy-Line W-80", Standards!T29, IF($I$1="Hy-Line Pink", Standards!AC29, IF($I$1="Hy-Line Silver Brown", Standards!AL29, IF($I$1="Hy-Line Sonia", Standards!AU29, 0))))))</f>
        <v>1780</v>
      </c>
      <c r="X17" s="95"/>
      <c r="Y17" s="95">
        <f>IF($I$1="Hy-Line W-36", Standards!M29, IF($I$1="Hy-Line Brown", Standards!D29, IF($I$1="Hy-Line W-80", Standards!V29, IF($I$1="Hy-Line Pink", Standards!AE29, IF($I$1="Hy-Line Silver Brown", Standards!AN29, IF($I$1="Hy-Line Sonia", Standards!AW29, 0))))))</f>
        <v>1890</v>
      </c>
      <c r="Z17" s="116">
        <f t="shared" si="8"/>
        <v>15</v>
      </c>
      <c r="AA17" s="116" t="e">
        <f t="shared" si="9"/>
        <v>#N/A</v>
      </c>
      <c r="AH17" s="111">
        <v>27</v>
      </c>
      <c r="AI17" s="112">
        <f t="shared" si="2"/>
        <v>1780</v>
      </c>
      <c r="AJ17" s="112">
        <f t="shared" si="3"/>
        <v>110</v>
      </c>
      <c r="AK17" s="112">
        <f t="shared" si="4"/>
        <v>1890</v>
      </c>
      <c r="AL17" s="112">
        <f t="shared" si="5"/>
        <v>1780</v>
      </c>
      <c r="AM17" s="112" t="e">
        <f t="shared" si="6"/>
        <v>#N/A</v>
      </c>
    </row>
    <row r="18" spans="1:39" x14ac:dyDescent="0.25">
      <c r="A18" s="6">
        <f t="shared" si="7"/>
        <v>14</v>
      </c>
      <c r="B18" s="42"/>
      <c r="C18" s="4" t="str">
        <f t="shared" si="0"/>
        <v/>
      </c>
      <c r="D18" s="4"/>
      <c r="E18" s="4"/>
      <c r="F18" s="4"/>
      <c r="G18" s="4"/>
      <c r="H18" s="4"/>
      <c r="I18" s="4"/>
      <c r="J18" s="28">
        <f t="shared" ref="J18:J27" si="12">J17+$H$17</f>
        <v>0.01</v>
      </c>
      <c r="K18" s="29" t="e">
        <f t="shared" si="11"/>
        <v>#DIV/0!</v>
      </c>
      <c r="L18" s="4"/>
      <c r="M18" s="4"/>
      <c r="N18" s="27" t="str">
        <f t="shared" si="10"/>
        <v>0–0</v>
      </c>
      <c r="O18" s="28">
        <f>COUNTIF($B$5:$B$105,"&lt;"&amp;J21)-COUNTIF($B$5:$B108,"&lt;"&amp;J20)</f>
        <v>0</v>
      </c>
      <c r="P18" s="4"/>
      <c r="Q18" s="7" t="s">
        <v>40</v>
      </c>
      <c r="R18" s="54">
        <f>R$38</f>
        <v>0</v>
      </c>
      <c r="S18" s="13">
        <f>R$39</f>
        <v>0</v>
      </c>
      <c r="T18" s="47">
        <f t="shared" si="1"/>
        <v>0</v>
      </c>
      <c r="U18" s="14">
        <f>R$40</f>
        <v>0</v>
      </c>
      <c r="V18" s="14">
        <f>R$41</f>
        <v>0</v>
      </c>
      <c r="W18" s="95">
        <f>IF($I$1="Hy-Line W-36", Standards!K30, IF($I$1="Hy-Line Brown", Standards!B30, IF($I$1="Hy-Line W-80", Standards!T30, IF($I$1="Hy-Line Pink", Standards!AC30, IF($I$1="Hy-Line Silver Brown", Standards!AL30, IF($I$1="Hy-Line Sonia", Standards!AU30, 0))))))</f>
        <v>1800</v>
      </c>
      <c r="X18" s="95"/>
      <c r="Y18" s="95">
        <f>IF($I$1="Hy-Line W-36", Standards!M30, IF($I$1="Hy-Line Brown", Standards!D30, IF($I$1="Hy-Line W-80", Standards!V30, IF($I$1="Hy-Line Pink", Standards!AE30, IF($I$1="Hy-Line Silver Brown", Standards!AN30, IF($I$1="Hy-Line Sonia", Standards!AW30, 0))))))</f>
        <v>1900</v>
      </c>
      <c r="Z18" s="116">
        <f t="shared" si="8"/>
        <v>15</v>
      </c>
      <c r="AA18" s="116" t="e">
        <f t="shared" si="9"/>
        <v>#N/A</v>
      </c>
      <c r="AH18" s="111">
        <v>28</v>
      </c>
      <c r="AI18" s="112">
        <f t="shared" si="2"/>
        <v>1800</v>
      </c>
      <c r="AJ18" s="112">
        <f t="shared" si="3"/>
        <v>100</v>
      </c>
      <c r="AK18" s="112">
        <f t="shared" si="4"/>
        <v>1900</v>
      </c>
      <c r="AL18" s="112">
        <f t="shared" si="5"/>
        <v>1800</v>
      </c>
      <c r="AM18" s="112" t="e">
        <f t="shared" si="6"/>
        <v>#N/A</v>
      </c>
    </row>
    <row r="19" spans="1:39" x14ac:dyDescent="0.25">
      <c r="A19" s="6">
        <f t="shared" si="7"/>
        <v>15</v>
      </c>
      <c r="B19" s="42"/>
      <c r="C19" s="4" t="str">
        <f t="shared" si="0"/>
        <v/>
      </c>
      <c r="D19" s="4"/>
      <c r="E19" s="4"/>
      <c r="F19" s="4" t="s">
        <v>20</v>
      </c>
      <c r="G19" s="46" t="e">
        <f>STDEV(B4:B105)</f>
        <v>#DIV/0!</v>
      </c>
      <c r="H19" s="4"/>
      <c r="I19" s="4"/>
      <c r="J19" s="28">
        <f t="shared" si="12"/>
        <v>0.02</v>
      </c>
      <c r="K19" s="29" t="e">
        <f t="shared" si="11"/>
        <v>#DIV/0!</v>
      </c>
      <c r="L19" s="4"/>
      <c r="M19" s="4"/>
      <c r="N19" s="27" t="str">
        <f t="shared" si="10"/>
        <v>0–0</v>
      </c>
      <c r="O19" s="28">
        <f>COUNTIF($B$5:$B$105,"&lt;"&amp;J22)-COUNTIF($B$5:$B109,"&lt;"&amp;J21)</f>
        <v>0</v>
      </c>
      <c r="P19" s="4"/>
      <c r="Q19" s="7" t="s">
        <v>41</v>
      </c>
      <c r="R19" s="54">
        <f>S$38</f>
        <v>0</v>
      </c>
      <c r="S19" s="13">
        <f>S$39</f>
        <v>0</v>
      </c>
      <c r="T19" s="47">
        <f t="shared" si="1"/>
        <v>0</v>
      </c>
      <c r="U19" s="14">
        <f>S$40</f>
        <v>0</v>
      </c>
      <c r="V19" s="14">
        <f>S$41</f>
        <v>0</v>
      </c>
      <c r="W19" s="95">
        <f>IF($I$1="Hy-Line W-36", Standards!K31, IF($I$1="Hy-Line Brown", Standards!B31, IF($I$1="Hy-Line W-80", Standards!T31, IF($I$1="Hy-Line Pink", Standards!AC31, IF($I$1="Hy-Line Silver Brown", Standards!AL31, IF($I$1="Hy-Line Sonia", Standards!AU31, 0))))))</f>
        <v>1810</v>
      </c>
      <c r="X19" s="95"/>
      <c r="Y19" s="95">
        <f>IF($I$1="Hy-Line W-36", Standards!M31, IF($I$1="Hy-Line Brown", Standards!D31, IF($I$1="Hy-Line W-80", Standards!V31, IF($I$1="Hy-Line Pink", Standards!AE31, IF($I$1="Hy-Line Silver Brown", Standards!AN31, IF($I$1="Hy-Line Sonia", Standards!AW31, 0))))))</f>
        <v>1910</v>
      </c>
      <c r="Z19" s="116">
        <f t="shared" si="8"/>
        <v>10</v>
      </c>
      <c r="AA19" s="116" t="e">
        <f t="shared" si="9"/>
        <v>#N/A</v>
      </c>
      <c r="AH19" s="111">
        <v>29</v>
      </c>
      <c r="AI19" s="112">
        <f t="shared" si="2"/>
        <v>1810</v>
      </c>
      <c r="AJ19" s="112">
        <f t="shared" si="3"/>
        <v>100</v>
      </c>
      <c r="AK19" s="112">
        <f t="shared" si="4"/>
        <v>1910</v>
      </c>
      <c r="AL19" s="112">
        <f t="shared" si="5"/>
        <v>1810</v>
      </c>
      <c r="AM19" s="112" t="e">
        <f t="shared" si="6"/>
        <v>#N/A</v>
      </c>
    </row>
    <row r="20" spans="1:39" x14ac:dyDescent="0.25">
      <c r="A20" s="6">
        <f t="shared" si="7"/>
        <v>16</v>
      </c>
      <c r="B20" s="42"/>
      <c r="C20" s="4" t="str">
        <f t="shared" si="0"/>
        <v/>
      </c>
      <c r="D20" s="4"/>
      <c r="E20" s="4"/>
      <c r="F20" s="4"/>
      <c r="G20" s="4"/>
      <c r="H20" s="4"/>
      <c r="I20" s="4"/>
      <c r="J20" s="28">
        <f t="shared" si="12"/>
        <v>0.03</v>
      </c>
      <c r="K20" s="29" t="e">
        <f t="shared" si="11"/>
        <v>#DIV/0!</v>
      </c>
      <c r="L20" s="4"/>
      <c r="M20" s="4"/>
      <c r="N20" s="27" t="str">
        <f t="shared" si="10"/>
        <v>0–0</v>
      </c>
      <c r="O20" s="28">
        <f>COUNTIF($B$5:$B$105,"&lt;"&amp;J23)-COUNTIF($B$5:$B110,"&lt;"&amp;J22)</f>
        <v>0</v>
      </c>
      <c r="P20" s="4"/>
      <c r="Q20" s="7" t="s">
        <v>42</v>
      </c>
      <c r="R20" s="54">
        <f>T$38</f>
        <v>0</v>
      </c>
      <c r="S20" s="13">
        <f>T$39</f>
        <v>0</v>
      </c>
      <c r="T20" s="47">
        <f t="shared" si="1"/>
        <v>0</v>
      </c>
      <c r="U20" s="14">
        <f>T$40</f>
        <v>0</v>
      </c>
      <c r="V20" s="14">
        <f>T$41</f>
        <v>0</v>
      </c>
      <c r="W20" s="95">
        <f>IF($I$1="Hy-Line W-36", Standards!K32, IF($I$1="Hy-Line Brown", Standards!B32, IF($I$1="Hy-Line W-80", Standards!T32, IF($I$1="Hy-Line Pink", Standards!AC32, IF($I$1="Hy-Line Silver Brown", Standards!AL32, IF($I$1="Hy-Line Sonia", Standards!AU32, 0))))))</f>
        <v>1820</v>
      </c>
      <c r="X20" s="95"/>
      <c r="Y20" s="95">
        <f>IF($I$1="Hy-Line W-36", Standards!M32, IF($I$1="Hy-Line Brown", Standards!D32, IF($I$1="Hy-Line W-80", Standards!V32, IF($I$1="Hy-Line Pink", Standards!AE32, IF($I$1="Hy-Line Silver Brown", Standards!AN32, IF($I$1="Hy-Line Sonia", Standards!AW32, 0))))))</f>
        <v>1920</v>
      </c>
      <c r="Z20" s="116">
        <f t="shared" si="8"/>
        <v>10</v>
      </c>
      <c r="AA20" s="116" t="e">
        <f t="shared" si="9"/>
        <v>#N/A</v>
      </c>
      <c r="AH20" s="111">
        <v>30</v>
      </c>
      <c r="AI20" s="112">
        <f t="shared" si="2"/>
        <v>1820</v>
      </c>
      <c r="AJ20" s="112">
        <f t="shared" si="3"/>
        <v>100</v>
      </c>
      <c r="AK20" s="112">
        <f t="shared" si="4"/>
        <v>1920</v>
      </c>
      <c r="AL20" s="112">
        <f t="shared" si="5"/>
        <v>1820</v>
      </c>
      <c r="AM20" s="112" t="e">
        <f t="shared" si="6"/>
        <v>#N/A</v>
      </c>
    </row>
    <row r="21" spans="1:39" x14ac:dyDescent="0.25">
      <c r="A21" s="6">
        <f t="shared" si="7"/>
        <v>17</v>
      </c>
      <c r="B21" s="42"/>
      <c r="C21" s="4" t="str">
        <f t="shared" si="0"/>
        <v/>
      </c>
      <c r="D21" s="4"/>
      <c r="E21" s="4"/>
      <c r="F21" s="4"/>
      <c r="G21" s="4"/>
      <c r="H21" s="4"/>
      <c r="I21" s="4"/>
      <c r="J21" s="28">
        <f t="shared" si="12"/>
        <v>0.04</v>
      </c>
      <c r="K21" s="29" t="e">
        <f>NORMDIST(J21,$J$7,$G$19,FALSE)</f>
        <v>#DIV/0!</v>
      </c>
      <c r="L21" s="4"/>
      <c r="M21" s="4"/>
      <c r="N21" s="27" t="str">
        <f t="shared" si="10"/>
        <v>0–0</v>
      </c>
      <c r="O21" s="28">
        <f>COUNTIF($B$5:$B$105,"&lt;"&amp;J24)-COUNTIF($B$5:$B111,"&lt;"&amp;J23)</f>
        <v>0</v>
      </c>
      <c r="P21" s="4"/>
      <c r="Q21" s="7" t="s">
        <v>43</v>
      </c>
      <c r="R21" s="54">
        <f>U$38</f>
        <v>0</v>
      </c>
      <c r="S21" s="13">
        <f>U$39</f>
        <v>0</v>
      </c>
      <c r="T21" s="47">
        <f t="shared" si="1"/>
        <v>0</v>
      </c>
      <c r="U21" s="14">
        <f>U$40</f>
        <v>0</v>
      </c>
      <c r="V21" s="14">
        <f>U$41</f>
        <v>0</v>
      </c>
      <c r="W21" s="95">
        <f>IF($I$1="Hy-Line W-36", Standards!K33, IF($I$1="Hy-Line Brown", Standards!B33, IF($I$1="Hy-Line W-80", Standards!T33, IF($I$1="Hy-Line Pink", Standards!AC33, IF($I$1="Hy-Line Silver Brown", Standards!AL33, IF($I$1="Hy-Line Sonia", Standards!AU33, 0))))))</f>
        <v>1830</v>
      </c>
      <c r="X21" s="95"/>
      <c r="Y21" s="95">
        <f>IF($I$1="Hy-Line W-36", Standards!M33, IF($I$1="Hy-Line Brown", Standards!D33, IF($I$1="Hy-Line W-80", Standards!V33, IF($I$1="Hy-Line Pink", Standards!AE33, IF($I$1="Hy-Line Silver Brown", Standards!AN33, IF($I$1="Hy-Line Sonia", Standards!AW33, 0))))))</f>
        <v>1930</v>
      </c>
      <c r="Z21" s="116">
        <f t="shared" si="8"/>
        <v>10</v>
      </c>
      <c r="AA21" s="116" t="e">
        <f t="shared" si="9"/>
        <v>#N/A</v>
      </c>
      <c r="AH21" s="111">
        <v>31</v>
      </c>
      <c r="AI21" s="112">
        <f t="shared" si="2"/>
        <v>1830</v>
      </c>
      <c r="AJ21" s="112">
        <f t="shared" si="3"/>
        <v>100</v>
      </c>
      <c r="AK21" s="112">
        <f t="shared" si="4"/>
        <v>1930</v>
      </c>
      <c r="AL21" s="112">
        <f t="shared" si="5"/>
        <v>1830</v>
      </c>
      <c r="AM21" s="112" t="e">
        <f t="shared" si="6"/>
        <v>#N/A</v>
      </c>
    </row>
    <row r="22" spans="1:39" x14ac:dyDescent="0.25">
      <c r="A22" s="6">
        <f t="shared" si="7"/>
        <v>18</v>
      </c>
      <c r="B22" s="42"/>
      <c r="C22" s="4" t="str">
        <f t="shared" si="0"/>
        <v/>
      </c>
      <c r="D22" s="4"/>
      <c r="E22" s="4"/>
      <c r="F22" s="4"/>
      <c r="G22" s="4"/>
      <c r="H22" s="4"/>
      <c r="I22" s="4"/>
      <c r="J22" s="28">
        <f t="shared" si="12"/>
        <v>0.05</v>
      </c>
      <c r="K22" s="29" t="e">
        <f t="shared" si="11"/>
        <v>#DIV/0!</v>
      </c>
      <c r="L22" s="4"/>
      <c r="M22" s="4"/>
      <c r="N22" s="27" t="str">
        <f t="shared" si="10"/>
        <v>0–0</v>
      </c>
      <c r="O22" s="28">
        <f>COUNTIF($B$5:$B$105,"&lt;"&amp;J25)-COUNTIF($B$5:$B112,"&lt;"&amp;J24)</f>
        <v>0</v>
      </c>
      <c r="P22" s="4"/>
      <c r="Q22" s="7" t="s">
        <v>44</v>
      </c>
      <c r="R22" s="54">
        <f>V$38</f>
        <v>0</v>
      </c>
      <c r="S22" s="13">
        <f>V$39</f>
        <v>0</v>
      </c>
      <c r="T22" s="47">
        <f t="shared" si="1"/>
        <v>0</v>
      </c>
      <c r="U22" s="14">
        <f>V$40</f>
        <v>0</v>
      </c>
      <c r="V22" s="14">
        <f>V$41</f>
        <v>0</v>
      </c>
      <c r="W22" s="95">
        <f>IF($I$1="Hy-Line W-36", Standards!K34, IF($I$1="Hy-Line Brown", Standards!B34, IF($I$1="Hy-Line W-80", Standards!T34, IF($I$1="Hy-Line Pink", Standards!AC34, IF($I$1="Hy-Line Silver Brown", Standards!AL34, IF($I$1="Hy-Line Sonia", Standards!AU34, 0))))))</f>
        <v>1840</v>
      </c>
      <c r="X22" s="95"/>
      <c r="Y22" s="95">
        <f>IF($I$1="Hy-Line W-36", Standards!M34, IF($I$1="Hy-Line Brown", Standards!D34, IF($I$1="Hy-Line W-80", Standards!V34, IF($I$1="Hy-Line Pink", Standards!AE34, IF($I$1="Hy-Line Silver Brown", Standards!AN34, IF($I$1="Hy-Line Sonia", Standards!AW34, 0))))))</f>
        <v>1930</v>
      </c>
      <c r="Z22" s="116">
        <f t="shared" si="8"/>
        <v>5</v>
      </c>
      <c r="AA22" s="116" t="e">
        <f t="shared" si="9"/>
        <v>#N/A</v>
      </c>
      <c r="AH22" s="111">
        <v>32</v>
      </c>
      <c r="AI22" s="112">
        <f t="shared" si="2"/>
        <v>1840</v>
      </c>
      <c r="AJ22" s="112">
        <f t="shared" si="3"/>
        <v>90</v>
      </c>
      <c r="AK22" s="112">
        <f t="shared" si="4"/>
        <v>1930</v>
      </c>
      <c r="AL22" s="112">
        <f t="shared" si="5"/>
        <v>1840</v>
      </c>
      <c r="AM22" s="112" t="e">
        <f t="shared" si="6"/>
        <v>#N/A</v>
      </c>
    </row>
    <row r="23" spans="1:39" x14ac:dyDescent="0.25">
      <c r="A23" s="6">
        <f t="shared" si="7"/>
        <v>19</v>
      </c>
      <c r="B23" s="42"/>
      <c r="C23" s="4" t="str">
        <f t="shared" si="0"/>
        <v/>
      </c>
      <c r="D23" s="4"/>
      <c r="E23" s="4"/>
      <c r="F23" s="4"/>
      <c r="G23" s="4"/>
      <c r="H23" s="4"/>
      <c r="I23" s="4"/>
      <c r="J23" s="28">
        <f t="shared" si="12"/>
        <v>6.0000000000000005E-2</v>
      </c>
      <c r="K23" s="29" t="e">
        <f t="shared" si="11"/>
        <v>#DIV/0!</v>
      </c>
      <c r="L23" s="4"/>
      <c r="M23" s="4"/>
      <c r="N23" s="27" t="str">
        <f t="shared" si="10"/>
        <v>0–0</v>
      </c>
      <c r="O23" s="28">
        <f>COUNTIF($B$5:$B$105,"&lt;"&amp;J26)-COUNTIF($B$5:$B113,"&lt;"&amp;J25)</f>
        <v>0</v>
      </c>
      <c r="P23" s="4"/>
      <c r="Q23" s="7" t="s">
        <v>65</v>
      </c>
      <c r="R23" s="54">
        <f>W$38</f>
        <v>0</v>
      </c>
      <c r="S23" s="13">
        <f>W$39</f>
        <v>0</v>
      </c>
      <c r="T23" s="47">
        <f t="shared" si="1"/>
        <v>0</v>
      </c>
      <c r="U23" s="14">
        <f>W$40</f>
        <v>0</v>
      </c>
      <c r="V23" s="14">
        <f>W$41</f>
        <v>0</v>
      </c>
      <c r="W23" s="95">
        <f>IF($I$1="Hy-Line W-36", Standards!K35, IF($I$1="Hy-Line Brown", Standards!B35, IF($I$1="Hy-Line W-80", Standards!T35, IF($I$1="Hy-Line Pink", Standards!AC35, IF($I$1="Hy-Line Silver Brown", Standards!AL35, IF($I$1="Hy-Line Sonia", Standards!AU35, 0))))))</f>
        <v>1850</v>
      </c>
      <c r="X23" s="95"/>
      <c r="Y23" s="95">
        <f>IF($I$1="Hy-Line W-36", Standards!M35, IF($I$1="Hy-Line Brown", Standards!D35, IF($I$1="Hy-Line W-80", Standards!V35, IF($I$1="Hy-Line Pink", Standards!AE35, IF($I$1="Hy-Line Silver Brown", Standards!AN35, IF($I$1="Hy-Line Sonia", Standards!AW35, 0))))))</f>
        <v>1940</v>
      </c>
      <c r="Z23" s="116">
        <f t="shared" si="8"/>
        <v>10</v>
      </c>
      <c r="AA23" s="116" t="e">
        <f t="shared" si="9"/>
        <v>#N/A</v>
      </c>
      <c r="AH23" s="111">
        <v>35</v>
      </c>
      <c r="AI23" s="112">
        <f t="shared" si="2"/>
        <v>1850</v>
      </c>
      <c r="AJ23" s="112">
        <f t="shared" si="3"/>
        <v>90</v>
      </c>
      <c r="AK23" s="112">
        <f t="shared" si="4"/>
        <v>1940</v>
      </c>
      <c r="AL23" s="112">
        <f t="shared" si="5"/>
        <v>1850</v>
      </c>
      <c r="AM23" s="112" t="e">
        <f t="shared" si="6"/>
        <v>#N/A</v>
      </c>
    </row>
    <row r="24" spans="1:39" x14ac:dyDescent="0.25">
      <c r="A24" s="6">
        <f t="shared" si="7"/>
        <v>20</v>
      </c>
      <c r="B24" s="42"/>
      <c r="C24" s="4" t="str">
        <f t="shared" si="0"/>
        <v/>
      </c>
      <c r="D24" s="4"/>
      <c r="E24" s="4"/>
      <c r="F24" s="4"/>
      <c r="G24" s="4"/>
      <c r="H24" s="4"/>
      <c r="I24" s="4"/>
      <c r="J24" s="28">
        <f t="shared" si="12"/>
        <v>7.0000000000000007E-2</v>
      </c>
      <c r="K24" s="29" t="e">
        <f t="shared" si="11"/>
        <v>#DIV/0!</v>
      </c>
      <c r="L24" s="4"/>
      <c r="M24" s="4"/>
      <c r="N24" s="27" t="str">
        <f t="shared" si="10"/>
        <v>0–0</v>
      </c>
      <c r="O24" s="28">
        <f>COUNTIF($B$5:$B$105,"&lt;"&amp;J27)-COUNTIF($B$5:$B114,"&lt;"&amp;J26)</f>
        <v>0</v>
      </c>
      <c r="P24" s="4"/>
      <c r="Q24" s="7" t="s">
        <v>66</v>
      </c>
      <c r="R24" s="54">
        <f>Y$38</f>
        <v>0</v>
      </c>
      <c r="S24" s="13">
        <f>Y$39</f>
        <v>0</v>
      </c>
      <c r="T24" s="47">
        <f t="shared" si="1"/>
        <v>0</v>
      </c>
      <c r="U24" s="14">
        <f>Y$40</f>
        <v>0</v>
      </c>
      <c r="V24" s="14">
        <f>Y$41</f>
        <v>0</v>
      </c>
      <c r="W24" s="95">
        <f>IF($I$1="Hy-Line W-36", Standards!K36, IF($I$1="Hy-Line Brown", Standards!B36, IF($I$1="Hy-Line W-80", Standards!T36, IF($I$1="Hy-Line Pink", Standards!AC36, IF($I$1="Hy-Line Silver Brown", Standards!AL36, IF($I$1="Hy-Line Sonia", Standards!AU36, 0))))))</f>
        <v>1850</v>
      </c>
      <c r="X24" s="95"/>
      <c r="Y24" s="95">
        <f>IF($I$1="Hy-Line W-36", Standards!M36, IF($I$1="Hy-Line Brown", Standards!D36, IF($I$1="Hy-Line W-80", Standards!V36, IF($I$1="Hy-Line Pink", Standards!AE36, IF($I$1="Hy-Line Silver Brown", Standards!AN36, IF($I$1="Hy-Line Sonia", Standards!AW36, 0))))))</f>
        <v>1940</v>
      </c>
      <c r="Z24" s="116">
        <f t="shared" ref="Z24:Z32" si="13">IF(Y24&gt;0, ((W24+Y24)/2)-((W23+Y23)/2), W24-W23)</f>
        <v>0</v>
      </c>
      <c r="AA24" s="116" t="e">
        <f t="shared" ref="AA24:AA32" si="14">IF(S24&gt;0, S24-S23, NA())</f>
        <v>#N/A</v>
      </c>
      <c r="AH24" s="111">
        <v>40</v>
      </c>
      <c r="AI24" s="112">
        <f t="shared" si="2"/>
        <v>1850</v>
      </c>
      <c r="AJ24" s="112">
        <f t="shared" si="3"/>
        <v>90</v>
      </c>
      <c r="AK24" s="112">
        <f t="shared" si="4"/>
        <v>1940</v>
      </c>
      <c r="AL24" s="112">
        <f t="shared" si="5"/>
        <v>1850</v>
      </c>
      <c r="AM24" s="112" t="e">
        <f t="shared" si="6"/>
        <v>#N/A</v>
      </c>
    </row>
    <row r="25" spans="1:39" x14ac:dyDescent="0.25">
      <c r="A25" s="6">
        <f t="shared" si="7"/>
        <v>21</v>
      </c>
      <c r="B25" s="42"/>
      <c r="C25" s="4" t="str">
        <f t="shared" si="0"/>
        <v/>
      </c>
      <c r="D25" s="4"/>
      <c r="E25" s="4"/>
      <c r="F25" s="4"/>
      <c r="G25" s="4"/>
      <c r="H25" s="4"/>
      <c r="I25" s="4"/>
      <c r="J25" s="28">
        <f t="shared" si="12"/>
        <v>0.08</v>
      </c>
      <c r="K25" s="29" t="e">
        <f t="shared" si="11"/>
        <v>#DIV/0!</v>
      </c>
      <c r="L25" s="4"/>
      <c r="M25" s="4"/>
      <c r="N25" s="27"/>
      <c r="O25" s="28"/>
      <c r="P25" s="4"/>
      <c r="Q25" s="7" t="s">
        <v>45</v>
      </c>
      <c r="R25" s="54">
        <f>Z$38</f>
        <v>0</v>
      </c>
      <c r="S25" s="13">
        <f>Z$39</f>
        <v>0</v>
      </c>
      <c r="T25" s="47">
        <f t="shared" si="1"/>
        <v>0</v>
      </c>
      <c r="U25" s="14">
        <f>Z$40</f>
        <v>0</v>
      </c>
      <c r="V25" s="14">
        <f>Z$41</f>
        <v>0</v>
      </c>
      <c r="W25" s="95">
        <f>IF($I$1="Hy-Line W-36", Standards!K37, IF($I$1="Hy-Line Brown", Standards!B37, IF($I$1="Hy-Line W-80", Standards!T37, IF($I$1="Hy-Line Pink", Standards!AC37, IF($I$1="Hy-Line Silver Brown", Standards!AL37, IF($I$1="Hy-Line Sonia", Standards!AU37, 0))))))</f>
        <v>1860</v>
      </c>
      <c r="X25" s="95"/>
      <c r="Y25" s="95">
        <f>IF($I$1="Hy-Line W-36", Standards!M37, IF($I$1="Hy-Line Brown", Standards!D37, IF($I$1="Hy-Line W-80", Standards!V37, IF($I$1="Hy-Line Pink", Standards!AE37, IF($I$1="Hy-Line Silver Brown", Standards!AN37, IF($I$1="Hy-Line Sonia", Standards!AW37, 0))))))</f>
        <v>1950</v>
      </c>
      <c r="Z25" s="116">
        <f t="shared" si="13"/>
        <v>10</v>
      </c>
      <c r="AA25" s="116" t="e">
        <f t="shared" si="14"/>
        <v>#N/A</v>
      </c>
      <c r="AH25" s="111">
        <v>45</v>
      </c>
      <c r="AI25" s="112">
        <f t="shared" si="2"/>
        <v>1860</v>
      </c>
      <c r="AJ25" s="112">
        <f t="shared" si="3"/>
        <v>90</v>
      </c>
      <c r="AK25" s="112">
        <f t="shared" si="4"/>
        <v>1950</v>
      </c>
      <c r="AL25" s="112">
        <f t="shared" si="5"/>
        <v>1860</v>
      </c>
      <c r="AM25" s="112" t="e">
        <f t="shared" si="6"/>
        <v>#N/A</v>
      </c>
    </row>
    <row r="26" spans="1:39" x14ac:dyDescent="0.25">
      <c r="A26" s="6">
        <f t="shared" si="7"/>
        <v>22</v>
      </c>
      <c r="B26" s="42"/>
      <c r="C26" s="4" t="str">
        <f t="shared" si="0"/>
        <v/>
      </c>
      <c r="D26" s="4"/>
      <c r="E26" s="4"/>
      <c r="F26" s="4"/>
      <c r="G26" s="4"/>
      <c r="H26" s="4"/>
      <c r="I26" s="4"/>
      <c r="J26" s="28">
        <f t="shared" si="12"/>
        <v>0.09</v>
      </c>
      <c r="K26" s="29" t="e">
        <f t="shared" si="11"/>
        <v>#DIV/0!</v>
      </c>
      <c r="L26" s="4"/>
      <c r="M26" s="4"/>
      <c r="N26" s="29" t="s">
        <v>25</v>
      </c>
      <c r="O26" s="28">
        <f>SUM(O14:O25)</f>
        <v>0</v>
      </c>
      <c r="P26" s="4" t="str">
        <f>IF(O26&lt;&gt;J5,"Something is wrong","")</f>
        <v/>
      </c>
      <c r="Q26" s="7" t="s">
        <v>67</v>
      </c>
      <c r="R26" s="54">
        <f>AA$38</f>
        <v>0</v>
      </c>
      <c r="S26" s="13">
        <f>AA$39</f>
        <v>0</v>
      </c>
      <c r="T26" s="47">
        <f t="shared" si="1"/>
        <v>0</v>
      </c>
      <c r="U26" s="14">
        <f>AA$40</f>
        <v>0</v>
      </c>
      <c r="V26" s="14">
        <f>AA$41</f>
        <v>0</v>
      </c>
      <c r="W26" s="95">
        <f>IF($I$1="Hy-Line W-36", Standards!K38, IF($I$1="Hy-Line Brown", Standards!B38, IF($I$1="Hy-Line W-80", Standards!T38, IF($I$1="Hy-Line Pink", Standards!AC38, IF($I$1="Hy-Line Silver Brown", Standards!AL38, IF($I$1="Hy-Line Sonia", Standards!AU38, 0))))))</f>
        <v>1860</v>
      </c>
      <c r="X26" s="95"/>
      <c r="Y26" s="95">
        <f>IF($I$1="Hy-Line W-36", Standards!M38, IF($I$1="Hy-Line Brown", Standards!D38, IF($I$1="Hy-Line W-80", Standards!V38, IF($I$1="Hy-Line Pink", Standards!AE38, IF($I$1="Hy-Line Silver Brown", Standards!AN38, IF($I$1="Hy-Line Sonia", Standards!AW38, 0))))))</f>
        <v>1950</v>
      </c>
      <c r="Z26" s="116">
        <f t="shared" si="13"/>
        <v>0</v>
      </c>
      <c r="AA26" s="116" t="e">
        <f t="shared" si="14"/>
        <v>#N/A</v>
      </c>
      <c r="AH26" s="111">
        <v>50</v>
      </c>
      <c r="AI26" s="112">
        <f t="shared" si="2"/>
        <v>1860</v>
      </c>
      <c r="AJ26" s="112">
        <f t="shared" si="3"/>
        <v>90</v>
      </c>
      <c r="AK26" s="112">
        <f t="shared" si="4"/>
        <v>1950</v>
      </c>
      <c r="AL26" s="112">
        <f t="shared" si="5"/>
        <v>1860</v>
      </c>
      <c r="AM26" s="112" t="e">
        <f t="shared" si="6"/>
        <v>#N/A</v>
      </c>
    </row>
    <row r="27" spans="1:39" x14ac:dyDescent="0.25">
      <c r="A27" s="6">
        <f t="shared" si="7"/>
        <v>23</v>
      </c>
      <c r="B27" s="42"/>
      <c r="C27" s="4" t="str">
        <f t="shared" si="0"/>
        <v/>
      </c>
      <c r="D27" s="4"/>
      <c r="E27" s="4"/>
      <c r="F27" s="4"/>
      <c r="G27" s="4"/>
      <c r="H27" s="4"/>
      <c r="I27" s="4"/>
      <c r="J27" s="28">
        <f t="shared" si="12"/>
        <v>9.9999999999999992E-2</v>
      </c>
      <c r="K27" s="29" t="e">
        <f t="shared" si="11"/>
        <v>#DIV/0!</v>
      </c>
      <c r="L27" s="4"/>
      <c r="M27" s="4"/>
      <c r="N27" s="4"/>
      <c r="O27" s="4"/>
      <c r="P27" s="4"/>
      <c r="Q27" s="7" t="s">
        <v>68</v>
      </c>
      <c r="R27" s="54">
        <f>AB$38</f>
        <v>0</v>
      </c>
      <c r="S27" s="13">
        <f>AB$39</f>
        <v>0</v>
      </c>
      <c r="T27" s="47">
        <f t="shared" si="1"/>
        <v>0</v>
      </c>
      <c r="U27" s="14">
        <f>AB$40</f>
        <v>0</v>
      </c>
      <c r="V27" s="14">
        <f>AB$41</f>
        <v>0</v>
      </c>
      <c r="W27" s="95">
        <f>IF($I$1="Hy-Line W-36", Standards!K39, IF($I$1="Hy-Line Brown", Standards!B39, IF($I$1="Hy-Line W-80", Standards!T39, IF($I$1="Hy-Line Pink", Standards!AC39, IF($I$1="Hy-Line Silver Brown", Standards!AL39, IF($I$1="Hy-Line Sonia", Standards!AU39, 0))))))</f>
        <v>1860</v>
      </c>
      <c r="X27" s="95"/>
      <c r="Y27" s="95">
        <f>IF($I$1="Hy-Line W-36", Standards!M39, IF($I$1="Hy-Line Brown", Standards!D39, IF($I$1="Hy-Line W-80", Standards!V39, IF($I$1="Hy-Line Pink", Standards!AE39, IF($I$1="Hy-Line Silver Brown", Standards!AN39, IF($I$1="Hy-Line Sonia", Standards!AW39, 0))))))</f>
        <v>1950</v>
      </c>
      <c r="Z27" s="116">
        <f t="shared" si="13"/>
        <v>0</v>
      </c>
      <c r="AA27" s="116" t="e">
        <f t="shared" si="14"/>
        <v>#N/A</v>
      </c>
      <c r="AH27" s="111">
        <v>60</v>
      </c>
      <c r="AI27" s="112">
        <f t="shared" si="2"/>
        <v>1860</v>
      </c>
      <c r="AJ27" s="112">
        <f t="shared" si="3"/>
        <v>90</v>
      </c>
      <c r="AK27" s="112">
        <f t="shared" si="4"/>
        <v>1950</v>
      </c>
      <c r="AL27" s="112">
        <f t="shared" si="5"/>
        <v>1860</v>
      </c>
      <c r="AM27" s="112" t="e">
        <f t="shared" si="6"/>
        <v>#N/A</v>
      </c>
    </row>
    <row r="28" spans="1:39" x14ac:dyDescent="0.25">
      <c r="A28" s="6">
        <f t="shared" si="7"/>
        <v>24</v>
      </c>
      <c r="B28" s="42"/>
      <c r="C28" s="4" t="str">
        <f t="shared" si="0"/>
        <v/>
      </c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7" t="s">
        <v>69</v>
      </c>
      <c r="R28" s="54">
        <f>AC$38</f>
        <v>0</v>
      </c>
      <c r="S28" s="13">
        <f>AC$39</f>
        <v>0</v>
      </c>
      <c r="T28" s="47">
        <f t="shared" si="1"/>
        <v>0</v>
      </c>
      <c r="U28" s="14">
        <f>AC$40</f>
        <v>0</v>
      </c>
      <c r="V28" s="14">
        <f>AC$41</f>
        <v>0</v>
      </c>
      <c r="W28" s="95">
        <f>IF($I$1="Hy-Line W-36", Standards!K40, IF($I$1="Hy-Line Brown", Standards!B40, IF($I$1="Hy-Line W-80", Standards!T40, IF($I$1="Hy-Line Pink", Standards!AC40, IF($I$1="Hy-Line Silver Brown", Standards!AL40, IF($I$1="Hy-Line Sonia", Standards!AU40, 0))))))</f>
        <v>1870</v>
      </c>
      <c r="X28" s="95"/>
      <c r="Y28" s="95">
        <f>IF($I$1="Hy-Line W-36", Standards!M40, IF($I$1="Hy-Line Brown", Standards!D40, IF($I$1="Hy-Line W-80", Standards!V40, IF($I$1="Hy-Line Pink", Standards!AE40, IF($I$1="Hy-Line Silver Brown", Standards!AN40, IF($I$1="Hy-Line Sonia", Standards!AW40, 0))))))</f>
        <v>1950</v>
      </c>
      <c r="Z28" s="116">
        <f t="shared" si="13"/>
        <v>5</v>
      </c>
      <c r="AA28" s="116" t="e">
        <f t="shared" si="14"/>
        <v>#N/A</v>
      </c>
      <c r="AH28" s="111">
        <v>70</v>
      </c>
      <c r="AI28" s="112">
        <f t="shared" si="2"/>
        <v>1870</v>
      </c>
      <c r="AJ28" s="112">
        <f t="shared" si="3"/>
        <v>80</v>
      </c>
      <c r="AK28" s="112">
        <f t="shared" si="4"/>
        <v>1950</v>
      </c>
      <c r="AL28" s="112">
        <f t="shared" si="5"/>
        <v>1870</v>
      </c>
      <c r="AM28" s="112" t="e">
        <f t="shared" si="6"/>
        <v>#N/A</v>
      </c>
    </row>
    <row r="29" spans="1:39" x14ac:dyDescent="0.25">
      <c r="A29" s="6">
        <f t="shared" si="7"/>
        <v>25</v>
      </c>
      <c r="B29" s="42"/>
      <c r="C29" s="4" t="str">
        <f t="shared" si="0"/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 t="s">
        <v>70</v>
      </c>
      <c r="R29" s="54">
        <f>AD$38</f>
        <v>0</v>
      </c>
      <c r="S29" s="13">
        <f>AD$39</f>
        <v>0</v>
      </c>
      <c r="T29" s="47">
        <f t="shared" si="1"/>
        <v>0</v>
      </c>
      <c r="U29" s="14">
        <f>AD$40</f>
        <v>0</v>
      </c>
      <c r="V29" s="14">
        <f>AD$41</f>
        <v>0</v>
      </c>
      <c r="W29" s="95">
        <f>IF($I$1="Hy-Line W-36", Standards!K41, IF($I$1="Hy-Line Brown", Standards!B41, IF($I$1="Hy-Line W-80", Standards!T41, IF($I$1="Hy-Line Pink", Standards!AC41, IF($I$1="Hy-Line Silver Brown", Standards!AL41, IF($I$1="Hy-Line Sonia", Standards!AU41, 0))))))</f>
        <v>1870</v>
      </c>
      <c r="X29" s="95"/>
      <c r="Y29" s="95">
        <f>IF($I$1="Hy-Line W-36", Standards!M41, IF($I$1="Hy-Line Brown", Standards!D41, IF($I$1="Hy-Line W-80", Standards!V41, IF($I$1="Hy-Line Pink", Standards!AE41, IF($I$1="Hy-Line Silver Brown", Standards!AN41, IF($I$1="Hy-Line Sonia", Standards!AW41, 0))))))</f>
        <v>1950</v>
      </c>
      <c r="Z29" s="116">
        <f t="shared" si="13"/>
        <v>0</v>
      </c>
      <c r="AA29" s="116" t="e">
        <f t="shared" si="14"/>
        <v>#N/A</v>
      </c>
      <c r="AH29" s="111">
        <v>80</v>
      </c>
      <c r="AI29" s="112">
        <f t="shared" si="2"/>
        <v>1870</v>
      </c>
      <c r="AJ29" s="112">
        <f t="shared" si="3"/>
        <v>80</v>
      </c>
      <c r="AK29" s="112">
        <f t="shared" si="4"/>
        <v>1950</v>
      </c>
      <c r="AL29" s="112">
        <f t="shared" si="5"/>
        <v>1870</v>
      </c>
      <c r="AM29" s="112" t="e">
        <f t="shared" si="6"/>
        <v>#N/A</v>
      </c>
    </row>
    <row r="30" spans="1:39" x14ac:dyDescent="0.25">
      <c r="A30" s="6">
        <f t="shared" si="7"/>
        <v>26</v>
      </c>
      <c r="B30" s="42"/>
      <c r="C30" s="4" t="str">
        <f t="shared" si="0"/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 t="s">
        <v>46</v>
      </c>
      <c r="R30" s="54">
        <f>AE$38</f>
        <v>0</v>
      </c>
      <c r="S30" s="13">
        <f>AE$39</f>
        <v>0</v>
      </c>
      <c r="T30" s="47">
        <f t="shared" si="1"/>
        <v>0</v>
      </c>
      <c r="U30" s="14">
        <f>AE$40</f>
        <v>0</v>
      </c>
      <c r="V30" s="14">
        <f>AE$41</f>
        <v>0</v>
      </c>
      <c r="W30" s="95">
        <f>IF($I$1="Hy-Line W-36", Standards!K42, IF($I$1="Hy-Line Brown", Standards!B42, IF($I$1="Hy-Line W-80", Standards!T42, IF($I$1="Hy-Line Pink", Standards!AC42, IF($I$1="Hy-Line Silver Brown", Standards!AL42, IF($I$1="Hy-Line Sonia", Standards!AU42, 0))))))</f>
        <v>1870</v>
      </c>
      <c r="X30" s="95"/>
      <c r="Y30" s="95">
        <f>IF($I$1="Hy-Line W-36", Standards!M42, IF($I$1="Hy-Line Brown", Standards!D42, IF($I$1="Hy-Line W-80", Standards!V42, IF($I$1="Hy-Line Pink", Standards!AE42, IF($I$1="Hy-Line Silver Brown", Standards!AN42, IF($I$1="Hy-Line Sonia", Standards!AW42, 0))))))</f>
        <v>1950</v>
      </c>
      <c r="Z30" s="116">
        <f t="shared" si="13"/>
        <v>0</v>
      </c>
      <c r="AA30" s="116" t="e">
        <f t="shared" si="14"/>
        <v>#N/A</v>
      </c>
      <c r="AH30" s="111">
        <v>90</v>
      </c>
      <c r="AI30" s="112" t="e">
        <f t="shared" si="2"/>
        <v>#N/A</v>
      </c>
      <c r="AJ30" s="112" t="e">
        <f t="shared" si="3"/>
        <v>#N/A</v>
      </c>
      <c r="AK30" s="112">
        <f t="shared" si="4"/>
        <v>1950</v>
      </c>
      <c r="AL30" s="112" t="e">
        <f>NA()</f>
        <v>#N/A</v>
      </c>
      <c r="AM30" s="112" t="e">
        <f t="shared" si="6"/>
        <v>#N/A</v>
      </c>
    </row>
    <row r="31" spans="1:39" x14ac:dyDescent="0.25">
      <c r="A31" s="6">
        <f t="shared" si="7"/>
        <v>27</v>
      </c>
      <c r="B31" s="42"/>
      <c r="C31" s="4" t="str">
        <f t="shared" si="0"/>
        <v/>
      </c>
      <c r="D31" s="4"/>
      <c r="E31" s="4"/>
      <c r="F31" s="4"/>
      <c r="G31" s="4"/>
      <c r="H31" s="4" t="s">
        <v>26</v>
      </c>
      <c r="I31" s="4"/>
      <c r="J31" s="4"/>
      <c r="K31" s="4"/>
      <c r="L31" s="4"/>
      <c r="M31" s="4"/>
      <c r="N31" s="4"/>
      <c r="O31" s="4"/>
      <c r="P31" s="4"/>
      <c r="Q31" s="7" t="s">
        <v>71</v>
      </c>
      <c r="R31" s="54">
        <f>AF$38</f>
        <v>0</v>
      </c>
      <c r="S31" s="13">
        <f>AF$39</f>
        <v>0</v>
      </c>
      <c r="T31" s="47">
        <f t="shared" si="1"/>
        <v>0</v>
      </c>
      <c r="U31" s="14">
        <f>AF$40</f>
        <v>0</v>
      </c>
      <c r="V31" s="14">
        <f>AF$41</f>
        <v>0</v>
      </c>
      <c r="W31" s="95">
        <f>IF($I$1="Hy-Line W-36", Standards!K43, IF($I$1="Hy-Line Brown", Standards!B43, IF($I$1="Hy-Line W-80", Standards!T43, IF($I$1="Hy-Line Pink", Standards!AC43, IF($I$1="Hy-Line Silver Brown", Standards!AL43, IF($I$1="Hy-Line Sonia", Standards!AU43, 0))))))</f>
        <v>1870</v>
      </c>
      <c r="X31" s="95"/>
      <c r="Y31" s="95">
        <f>IF($I$1="Hy-Line W-36", Standards!M43, IF($I$1="Hy-Line Brown", Standards!D43, IF($I$1="Hy-Line W-80", Standards!V43, IF($I$1="Hy-Line Pink", Standards!AE43, IF($I$1="Hy-Line Silver Brown", Standards!AN43, IF($I$1="Hy-Line Sonia", Standards!AW43, 0))))))</f>
        <v>1950</v>
      </c>
      <c r="Z31" s="116">
        <f t="shared" si="13"/>
        <v>0</v>
      </c>
      <c r="AA31" s="116" t="e">
        <f t="shared" si="14"/>
        <v>#N/A</v>
      </c>
      <c r="AH31" s="111">
        <v>100</v>
      </c>
      <c r="AI31" s="112" t="e">
        <f t="shared" si="2"/>
        <v>#N/A</v>
      </c>
      <c r="AJ31" s="112" t="e">
        <f t="shared" si="3"/>
        <v>#N/A</v>
      </c>
      <c r="AK31" s="112">
        <f t="shared" si="4"/>
        <v>1950</v>
      </c>
      <c r="AL31" s="112" t="e">
        <f>NA()</f>
        <v>#N/A</v>
      </c>
      <c r="AM31" s="112" t="e">
        <f t="shared" si="6"/>
        <v>#N/A</v>
      </c>
    </row>
    <row r="32" spans="1:39" x14ac:dyDescent="0.25">
      <c r="A32" s="6">
        <f t="shared" si="7"/>
        <v>28</v>
      </c>
      <c r="B32" s="42"/>
      <c r="C32" s="4" t="str">
        <f t="shared" si="0"/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 t="s">
        <v>72</v>
      </c>
      <c r="R32" s="54">
        <f>AG$38</f>
        <v>0</v>
      </c>
      <c r="S32" s="13">
        <f>AG$39</f>
        <v>0</v>
      </c>
      <c r="T32" s="47">
        <f t="shared" si="1"/>
        <v>0</v>
      </c>
      <c r="U32" s="14">
        <f>AG$40</f>
        <v>0</v>
      </c>
      <c r="V32" s="14">
        <f>AG$41</f>
        <v>0</v>
      </c>
      <c r="W32" s="95">
        <f>IF($I$1="Hy-Line W-36", Standards!K44, IF($I$1="Hy-Line Brown", Standards!B44, IF($I$1="Hy-Line W-80", Standards!T44, IF($I$1="Hy-Line Pink", Standards!AC44, IF($I$1="Hy-Line Silver Brown", Standards!AL44, IF($I$1="Hy-Line Sonia", Standards!AU44, 0))))))</f>
        <v>1870</v>
      </c>
      <c r="X32" s="95"/>
      <c r="Y32" s="95">
        <f>IF($I$1="Hy-Line W-36", Standards!M44, IF($I$1="Hy-Line Brown", Standards!D44, IF($I$1="Hy-Line W-80", Standards!V44, IF($I$1="Hy-Line Pink", Standards!AE44, IF($I$1="Hy-Line Silver Brown", Standards!AN44, IF($I$1="Hy-Line Sonia", Standards!AW44, 0))))))</f>
        <v>1950</v>
      </c>
      <c r="Z32" s="116">
        <f t="shared" si="13"/>
        <v>0</v>
      </c>
      <c r="AA32" s="116" t="e">
        <f t="shared" si="14"/>
        <v>#N/A</v>
      </c>
      <c r="AH32" s="111">
        <v>110</v>
      </c>
      <c r="AI32" s="112" t="e">
        <f t="shared" si="2"/>
        <v>#N/A</v>
      </c>
      <c r="AJ32" s="112" t="e">
        <f t="shared" si="3"/>
        <v>#N/A</v>
      </c>
      <c r="AK32" s="112">
        <f t="shared" si="4"/>
        <v>1950</v>
      </c>
      <c r="AL32" s="112" t="e">
        <f>NA()</f>
        <v>#N/A</v>
      </c>
      <c r="AM32" s="112" t="e">
        <f t="shared" si="6"/>
        <v>#N/A</v>
      </c>
    </row>
    <row r="33" spans="1:48" x14ac:dyDescent="0.25">
      <c r="A33" s="6">
        <f t="shared" si="7"/>
        <v>29</v>
      </c>
      <c r="B33" s="42"/>
      <c r="C33" s="4" t="str">
        <f t="shared" si="0"/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13"/>
      <c r="AI33" s="113"/>
      <c r="AJ33" s="113"/>
      <c r="AK33" s="113"/>
      <c r="AL33" s="113"/>
      <c r="AM33" s="113"/>
      <c r="AN33" s="4"/>
      <c r="AO33" s="4"/>
      <c r="AP33" s="4"/>
      <c r="AQ33" s="4"/>
      <c r="AR33" s="4"/>
      <c r="AS33" s="4"/>
      <c r="AT33" s="4"/>
      <c r="AU33" s="4"/>
      <c r="AV33" s="4"/>
    </row>
    <row r="34" spans="1:48" x14ac:dyDescent="0.25">
      <c r="A34" s="6">
        <f t="shared" si="7"/>
        <v>30</v>
      </c>
      <c r="B34" s="42"/>
      <c r="C34" s="4" t="str">
        <f t="shared" si="0"/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13"/>
      <c r="AI34" s="113"/>
      <c r="AJ34" s="113"/>
      <c r="AK34" s="113"/>
      <c r="AL34" s="113"/>
      <c r="AM34" s="113"/>
      <c r="AN34" s="4"/>
      <c r="AO34" s="4"/>
      <c r="AP34" s="4"/>
      <c r="AQ34" s="4"/>
      <c r="AR34" s="4"/>
      <c r="AS34" s="4"/>
      <c r="AT34" s="4"/>
      <c r="AU34" s="4"/>
      <c r="AV34" s="4"/>
    </row>
    <row r="35" spans="1:48" x14ac:dyDescent="0.25">
      <c r="A35" s="6">
        <f t="shared" si="7"/>
        <v>31</v>
      </c>
      <c r="B35" s="42"/>
      <c r="C35" s="4" t="str">
        <f t="shared" si="0"/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13"/>
      <c r="AI35" s="113"/>
      <c r="AJ35" s="113"/>
      <c r="AK35" s="113"/>
      <c r="AL35" s="113"/>
      <c r="AM35" s="113"/>
      <c r="AN35" s="4"/>
      <c r="AO35" s="4"/>
      <c r="AP35" s="4"/>
      <c r="AQ35" s="4"/>
      <c r="AR35" s="4"/>
      <c r="AS35" s="4"/>
      <c r="AT35" s="4"/>
      <c r="AU35" s="4"/>
      <c r="AV35" s="4"/>
    </row>
    <row r="36" spans="1:48" x14ac:dyDescent="0.25">
      <c r="A36" s="6">
        <f t="shared" si="7"/>
        <v>32</v>
      </c>
      <c r="B36" s="42"/>
      <c r="C36" s="4" t="str">
        <f t="shared" si="0"/>
        <v/>
      </c>
      <c r="D36" s="120" t="s">
        <v>30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4"/>
      <c r="AA36" s="4"/>
      <c r="AB36" s="4"/>
      <c r="AC36" s="4"/>
      <c r="AD36" s="30"/>
      <c r="AE36" s="30"/>
      <c r="AF36" s="30"/>
      <c r="AG36" s="30"/>
      <c r="AH36" s="114"/>
      <c r="AI36" s="114"/>
      <c r="AJ36" s="114"/>
      <c r="AK36" s="114"/>
      <c r="AL36" s="114"/>
      <c r="AM36" s="114"/>
      <c r="AN36" s="30"/>
      <c r="AO36" s="30"/>
      <c r="AP36" s="30"/>
      <c r="AQ36" s="30"/>
      <c r="AR36" s="30"/>
      <c r="AS36" s="30"/>
      <c r="AT36" s="30"/>
      <c r="AU36" s="30"/>
      <c r="AV36" s="30"/>
    </row>
    <row r="37" spans="1:48" ht="15.75" thickBot="1" x14ac:dyDescent="0.3">
      <c r="A37" s="6">
        <f t="shared" si="7"/>
        <v>33</v>
      </c>
      <c r="B37" s="42"/>
      <c r="C37" s="4" t="str">
        <f t="shared" si="0"/>
        <v/>
      </c>
      <c r="D37" s="31" t="s">
        <v>27</v>
      </c>
      <c r="E37" s="32" t="s">
        <v>21</v>
      </c>
      <c r="F37" s="32" t="s">
        <v>22</v>
      </c>
      <c r="G37" s="32" t="s">
        <v>23</v>
      </c>
      <c r="H37" s="32" t="s">
        <v>24</v>
      </c>
      <c r="I37" s="32" t="s">
        <v>31</v>
      </c>
      <c r="J37" s="32" t="s">
        <v>32</v>
      </c>
      <c r="K37" s="32" t="s">
        <v>33</v>
      </c>
      <c r="L37" s="32" t="s">
        <v>34</v>
      </c>
      <c r="M37" s="32" t="s">
        <v>35</v>
      </c>
      <c r="N37" s="32" t="s">
        <v>36</v>
      </c>
      <c r="O37" s="32" t="s">
        <v>37</v>
      </c>
      <c r="P37" s="32" t="s">
        <v>38</v>
      </c>
      <c r="Q37" s="32" t="s">
        <v>39</v>
      </c>
      <c r="R37" s="32" t="s">
        <v>40</v>
      </c>
      <c r="S37" s="32" t="s">
        <v>41</v>
      </c>
      <c r="T37" s="32" t="s">
        <v>42</v>
      </c>
      <c r="U37" s="32" t="s">
        <v>43</v>
      </c>
      <c r="V37" s="32" t="s">
        <v>44</v>
      </c>
      <c r="W37" s="32" t="s">
        <v>65</v>
      </c>
      <c r="X37" s="32"/>
      <c r="Y37" s="32" t="s">
        <v>66</v>
      </c>
      <c r="Z37" s="32" t="s">
        <v>45</v>
      </c>
      <c r="AA37" s="32" t="s">
        <v>67</v>
      </c>
      <c r="AB37" s="32" t="s">
        <v>68</v>
      </c>
      <c r="AC37" s="32" t="s">
        <v>69</v>
      </c>
      <c r="AD37" s="32" t="s">
        <v>70</v>
      </c>
      <c r="AE37" s="32" t="s">
        <v>46</v>
      </c>
      <c r="AF37" s="32" t="s">
        <v>71</v>
      </c>
      <c r="AG37" s="32" t="s">
        <v>72</v>
      </c>
      <c r="AH37" s="114"/>
      <c r="AI37" s="114"/>
      <c r="AJ37" s="114"/>
      <c r="AK37" s="114"/>
      <c r="AL37" s="114"/>
      <c r="AM37" s="114"/>
      <c r="AN37" s="30"/>
      <c r="AO37" s="30"/>
      <c r="AP37" s="30"/>
      <c r="AQ37" s="30"/>
      <c r="AR37" s="30"/>
      <c r="AS37" s="30"/>
      <c r="AT37" s="30"/>
      <c r="AU37" s="30"/>
      <c r="AV37" s="30"/>
    </row>
    <row r="38" spans="1:48" x14ac:dyDescent="0.25">
      <c r="A38" s="6">
        <f t="shared" si="7"/>
        <v>34</v>
      </c>
      <c r="B38" s="42"/>
      <c r="C38" s="4" t="str">
        <f t="shared" si="0"/>
        <v/>
      </c>
      <c r="D38" s="32" t="s">
        <v>13</v>
      </c>
      <c r="E38" s="33">
        <f>COUNTIF(E42:E141, "&gt;0")</f>
        <v>0</v>
      </c>
      <c r="F38" s="34">
        <f t="shared" ref="F38:AG38" si="15">COUNTIF(F42:F141, "&gt;0")</f>
        <v>0</v>
      </c>
      <c r="G38" s="34">
        <f t="shared" si="15"/>
        <v>0</v>
      </c>
      <c r="H38" s="34">
        <f t="shared" si="15"/>
        <v>0</v>
      </c>
      <c r="I38" s="34">
        <f t="shared" si="15"/>
        <v>0</v>
      </c>
      <c r="J38" s="34">
        <f t="shared" si="15"/>
        <v>0</v>
      </c>
      <c r="K38" s="34">
        <f t="shared" si="15"/>
        <v>0</v>
      </c>
      <c r="L38" s="34">
        <f t="shared" si="15"/>
        <v>0</v>
      </c>
      <c r="M38" s="34">
        <f t="shared" si="15"/>
        <v>0</v>
      </c>
      <c r="N38" s="34">
        <f t="shared" si="15"/>
        <v>0</v>
      </c>
      <c r="O38" s="34">
        <f t="shared" si="15"/>
        <v>0</v>
      </c>
      <c r="P38" s="34">
        <f t="shared" si="15"/>
        <v>0</v>
      </c>
      <c r="Q38" s="34">
        <f t="shared" si="15"/>
        <v>0</v>
      </c>
      <c r="R38" s="34">
        <f t="shared" si="15"/>
        <v>0</v>
      </c>
      <c r="S38" s="34">
        <f t="shared" si="15"/>
        <v>0</v>
      </c>
      <c r="T38" s="34">
        <f t="shared" si="15"/>
        <v>0</v>
      </c>
      <c r="U38" s="34">
        <f t="shared" si="15"/>
        <v>0</v>
      </c>
      <c r="V38" s="34">
        <f t="shared" si="15"/>
        <v>0</v>
      </c>
      <c r="W38" s="34">
        <f t="shared" si="15"/>
        <v>0</v>
      </c>
      <c r="X38" s="34"/>
      <c r="Y38" s="34">
        <f t="shared" si="15"/>
        <v>0</v>
      </c>
      <c r="Z38" s="34">
        <f t="shared" si="15"/>
        <v>0</v>
      </c>
      <c r="AA38" s="34">
        <f t="shared" si="15"/>
        <v>0</v>
      </c>
      <c r="AB38" s="34">
        <f t="shared" si="15"/>
        <v>0</v>
      </c>
      <c r="AC38" s="34">
        <f t="shared" si="15"/>
        <v>0</v>
      </c>
      <c r="AD38" s="34">
        <f t="shared" si="15"/>
        <v>0</v>
      </c>
      <c r="AE38" s="34">
        <f t="shared" si="15"/>
        <v>0</v>
      </c>
      <c r="AF38" s="34">
        <f t="shared" si="15"/>
        <v>0</v>
      </c>
      <c r="AG38" s="35">
        <f t="shared" si="15"/>
        <v>0</v>
      </c>
      <c r="AH38" s="113"/>
      <c r="AI38" s="113"/>
      <c r="AJ38" s="113"/>
      <c r="AK38" s="113"/>
      <c r="AL38" s="113"/>
      <c r="AM38" s="113"/>
      <c r="AN38" s="4"/>
      <c r="AO38" s="4"/>
      <c r="AP38" s="4"/>
      <c r="AQ38" s="4"/>
      <c r="AR38" s="4"/>
      <c r="AS38" s="4"/>
      <c r="AT38" s="4"/>
      <c r="AU38" s="4"/>
      <c r="AV38" s="4"/>
    </row>
    <row r="39" spans="1:48" x14ac:dyDescent="0.25">
      <c r="A39" s="6">
        <f t="shared" si="7"/>
        <v>35</v>
      </c>
      <c r="B39" s="42"/>
      <c r="C39" s="4" t="str">
        <f t="shared" si="0"/>
        <v/>
      </c>
      <c r="D39" s="32" t="s">
        <v>28</v>
      </c>
      <c r="E39" s="43">
        <f>IFERROR(AVERAGE(E42:E141), 0)</f>
        <v>0</v>
      </c>
      <c r="F39" s="44">
        <f t="shared" ref="F39:AG39" si="16">IFERROR(AVERAGE(F42:F141), 0)</f>
        <v>0</v>
      </c>
      <c r="G39" s="44">
        <f t="shared" si="16"/>
        <v>0</v>
      </c>
      <c r="H39" s="44">
        <f t="shared" si="16"/>
        <v>0</v>
      </c>
      <c r="I39" s="44">
        <f t="shared" si="16"/>
        <v>0</v>
      </c>
      <c r="J39" s="44">
        <f t="shared" si="16"/>
        <v>0</v>
      </c>
      <c r="K39" s="44">
        <f t="shared" si="16"/>
        <v>0</v>
      </c>
      <c r="L39" s="44">
        <f t="shared" si="16"/>
        <v>0</v>
      </c>
      <c r="M39" s="44">
        <f t="shared" si="16"/>
        <v>0</v>
      </c>
      <c r="N39" s="44">
        <f t="shared" si="16"/>
        <v>0</v>
      </c>
      <c r="O39" s="44">
        <f t="shared" si="16"/>
        <v>0</v>
      </c>
      <c r="P39" s="44">
        <f t="shared" si="16"/>
        <v>0</v>
      </c>
      <c r="Q39" s="44">
        <f t="shared" si="16"/>
        <v>0</v>
      </c>
      <c r="R39" s="44">
        <f t="shared" si="16"/>
        <v>0</v>
      </c>
      <c r="S39" s="44">
        <f t="shared" si="16"/>
        <v>0</v>
      </c>
      <c r="T39" s="44">
        <f t="shared" si="16"/>
        <v>0</v>
      </c>
      <c r="U39" s="44">
        <f t="shared" si="16"/>
        <v>0</v>
      </c>
      <c r="V39" s="44">
        <f t="shared" si="16"/>
        <v>0</v>
      </c>
      <c r="W39" s="44">
        <f t="shared" si="16"/>
        <v>0</v>
      </c>
      <c r="X39" s="44"/>
      <c r="Y39" s="44">
        <f t="shared" si="16"/>
        <v>0</v>
      </c>
      <c r="Z39" s="44">
        <f t="shared" si="16"/>
        <v>0</v>
      </c>
      <c r="AA39" s="44">
        <f t="shared" si="16"/>
        <v>0</v>
      </c>
      <c r="AB39" s="44">
        <f t="shared" si="16"/>
        <v>0</v>
      </c>
      <c r="AC39" s="44">
        <f t="shared" si="16"/>
        <v>0</v>
      </c>
      <c r="AD39" s="44">
        <f t="shared" si="16"/>
        <v>0</v>
      </c>
      <c r="AE39" s="44">
        <f t="shared" si="16"/>
        <v>0</v>
      </c>
      <c r="AF39" s="44">
        <f t="shared" si="16"/>
        <v>0</v>
      </c>
      <c r="AG39" s="45">
        <f t="shared" si="16"/>
        <v>0</v>
      </c>
      <c r="AH39" s="113"/>
      <c r="AI39" s="113"/>
      <c r="AJ39" s="113"/>
      <c r="AK39" s="113"/>
      <c r="AL39" s="113"/>
      <c r="AM39" s="113"/>
      <c r="AN39" s="4"/>
      <c r="AO39" s="4"/>
      <c r="AP39" s="4"/>
      <c r="AQ39" s="4"/>
      <c r="AR39" s="4"/>
      <c r="AS39" s="4"/>
      <c r="AT39" s="4"/>
      <c r="AU39" s="4"/>
      <c r="AV39" s="4"/>
    </row>
    <row r="40" spans="1:48" x14ac:dyDescent="0.25">
      <c r="A40" s="6">
        <f t="shared" si="7"/>
        <v>36</v>
      </c>
      <c r="B40" s="42"/>
      <c r="C40" s="4" t="str">
        <f t="shared" si="0"/>
        <v/>
      </c>
      <c r="D40" s="32" t="s">
        <v>29</v>
      </c>
      <c r="E40" s="48">
        <f>IFERROR((E38-E144)/E38, 0)</f>
        <v>0</v>
      </c>
      <c r="F40" s="49">
        <f t="shared" ref="F40:AG40" si="17">IFERROR((F38-F144)/F38, 0)</f>
        <v>0</v>
      </c>
      <c r="G40" s="49">
        <f t="shared" si="17"/>
        <v>0</v>
      </c>
      <c r="H40" s="49">
        <f t="shared" si="17"/>
        <v>0</v>
      </c>
      <c r="I40" s="49">
        <f t="shared" si="17"/>
        <v>0</v>
      </c>
      <c r="J40" s="49">
        <f t="shared" si="17"/>
        <v>0</v>
      </c>
      <c r="K40" s="49">
        <f t="shared" si="17"/>
        <v>0</v>
      </c>
      <c r="L40" s="49">
        <f t="shared" si="17"/>
        <v>0</v>
      </c>
      <c r="M40" s="49">
        <f t="shared" si="17"/>
        <v>0</v>
      </c>
      <c r="N40" s="49">
        <f t="shared" si="17"/>
        <v>0</v>
      </c>
      <c r="O40" s="49">
        <f t="shared" si="17"/>
        <v>0</v>
      </c>
      <c r="P40" s="49">
        <f t="shared" si="17"/>
        <v>0</v>
      </c>
      <c r="Q40" s="49">
        <f t="shared" si="17"/>
        <v>0</v>
      </c>
      <c r="R40" s="49">
        <f t="shared" si="17"/>
        <v>0</v>
      </c>
      <c r="S40" s="49">
        <f t="shared" si="17"/>
        <v>0</v>
      </c>
      <c r="T40" s="49">
        <f t="shared" si="17"/>
        <v>0</v>
      </c>
      <c r="U40" s="49">
        <f t="shared" si="17"/>
        <v>0</v>
      </c>
      <c r="V40" s="49">
        <f t="shared" si="17"/>
        <v>0</v>
      </c>
      <c r="W40" s="49">
        <f t="shared" si="17"/>
        <v>0</v>
      </c>
      <c r="X40" s="49"/>
      <c r="Y40" s="49">
        <f t="shared" si="17"/>
        <v>0</v>
      </c>
      <c r="Z40" s="49">
        <f t="shared" si="17"/>
        <v>0</v>
      </c>
      <c r="AA40" s="49">
        <f t="shared" si="17"/>
        <v>0</v>
      </c>
      <c r="AB40" s="49">
        <f t="shared" si="17"/>
        <v>0</v>
      </c>
      <c r="AC40" s="49">
        <f t="shared" si="17"/>
        <v>0</v>
      </c>
      <c r="AD40" s="49">
        <f t="shared" si="17"/>
        <v>0</v>
      </c>
      <c r="AE40" s="49">
        <f t="shared" si="17"/>
        <v>0</v>
      </c>
      <c r="AF40" s="49">
        <f t="shared" si="17"/>
        <v>0</v>
      </c>
      <c r="AG40" s="50">
        <f t="shared" si="17"/>
        <v>0</v>
      </c>
      <c r="AH40" s="113"/>
      <c r="AI40" s="113"/>
      <c r="AJ40" s="113"/>
      <c r="AK40" s="113"/>
      <c r="AL40" s="113"/>
      <c r="AM40" s="113"/>
      <c r="AN40" s="4"/>
      <c r="AO40" s="4"/>
      <c r="AP40" s="4"/>
      <c r="AQ40" s="4"/>
      <c r="AR40" s="4"/>
      <c r="AS40" s="4"/>
      <c r="AT40" s="4"/>
      <c r="AU40" s="4"/>
      <c r="AV40" s="4"/>
    </row>
    <row r="41" spans="1:48" ht="15.75" thickBot="1" x14ac:dyDescent="0.3">
      <c r="A41" s="6">
        <f t="shared" si="7"/>
        <v>37</v>
      </c>
      <c r="B41" s="42"/>
      <c r="C41" s="4" t="str">
        <f t="shared" si="0"/>
        <v/>
      </c>
      <c r="D41" s="32" t="s">
        <v>6</v>
      </c>
      <c r="E41" s="51">
        <f>IFERROR(STDEV(E42:E141)/E39, 0)</f>
        <v>0</v>
      </c>
      <c r="F41" s="52">
        <f t="shared" ref="F41:AG41" si="18">IFERROR(STDEV(F42:F141)/F39, 0)</f>
        <v>0</v>
      </c>
      <c r="G41" s="52">
        <f t="shared" si="18"/>
        <v>0</v>
      </c>
      <c r="H41" s="52">
        <f t="shared" si="18"/>
        <v>0</v>
      </c>
      <c r="I41" s="52">
        <f t="shared" si="18"/>
        <v>0</v>
      </c>
      <c r="J41" s="52">
        <f t="shared" si="18"/>
        <v>0</v>
      </c>
      <c r="K41" s="52">
        <f t="shared" si="18"/>
        <v>0</v>
      </c>
      <c r="L41" s="52">
        <f t="shared" si="18"/>
        <v>0</v>
      </c>
      <c r="M41" s="52">
        <f t="shared" si="18"/>
        <v>0</v>
      </c>
      <c r="N41" s="52">
        <f t="shared" si="18"/>
        <v>0</v>
      </c>
      <c r="O41" s="52">
        <f t="shared" si="18"/>
        <v>0</v>
      </c>
      <c r="P41" s="52">
        <f t="shared" si="18"/>
        <v>0</v>
      </c>
      <c r="Q41" s="52">
        <f t="shared" si="18"/>
        <v>0</v>
      </c>
      <c r="R41" s="52">
        <f t="shared" si="18"/>
        <v>0</v>
      </c>
      <c r="S41" s="52">
        <f t="shared" si="18"/>
        <v>0</v>
      </c>
      <c r="T41" s="52">
        <f t="shared" si="18"/>
        <v>0</v>
      </c>
      <c r="U41" s="52">
        <f t="shared" si="18"/>
        <v>0</v>
      </c>
      <c r="V41" s="52">
        <f t="shared" si="18"/>
        <v>0</v>
      </c>
      <c r="W41" s="52">
        <f t="shared" si="18"/>
        <v>0</v>
      </c>
      <c r="X41" s="52"/>
      <c r="Y41" s="52">
        <f t="shared" si="18"/>
        <v>0</v>
      </c>
      <c r="Z41" s="52">
        <f t="shared" si="18"/>
        <v>0</v>
      </c>
      <c r="AA41" s="52">
        <f t="shared" si="18"/>
        <v>0</v>
      </c>
      <c r="AB41" s="52">
        <f t="shared" si="18"/>
        <v>0</v>
      </c>
      <c r="AC41" s="52">
        <f t="shared" si="18"/>
        <v>0</v>
      </c>
      <c r="AD41" s="52">
        <f t="shared" si="18"/>
        <v>0</v>
      </c>
      <c r="AE41" s="52">
        <f t="shared" si="18"/>
        <v>0</v>
      </c>
      <c r="AF41" s="52">
        <f t="shared" si="18"/>
        <v>0</v>
      </c>
      <c r="AG41" s="53">
        <f t="shared" si="18"/>
        <v>0</v>
      </c>
      <c r="AH41" s="113"/>
      <c r="AI41" s="113"/>
      <c r="AJ41" s="113"/>
      <c r="AK41" s="113"/>
      <c r="AL41" s="113"/>
      <c r="AM41" s="113"/>
      <c r="AN41" s="4"/>
      <c r="AO41" s="4"/>
      <c r="AP41" s="4"/>
      <c r="AQ41" s="4"/>
      <c r="AR41" s="4"/>
      <c r="AS41" s="4"/>
      <c r="AT41" s="4"/>
      <c r="AU41" s="4"/>
      <c r="AV41" s="4"/>
    </row>
    <row r="42" spans="1:48" x14ac:dyDescent="0.25">
      <c r="A42" s="6">
        <f t="shared" si="7"/>
        <v>38</v>
      </c>
      <c r="B42" s="42"/>
      <c r="C42" s="4" t="str">
        <f t="shared" si="0"/>
        <v/>
      </c>
      <c r="D42" s="36">
        <v>1</v>
      </c>
      <c r="E42" s="55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113"/>
      <c r="AI42" s="113"/>
      <c r="AJ42" s="113"/>
      <c r="AK42" s="113"/>
      <c r="AL42" s="113"/>
      <c r="AM42" s="113"/>
      <c r="AN42" s="4"/>
      <c r="AO42" s="4"/>
      <c r="AP42" s="4"/>
      <c r="AQ42" s="4"/>
      <c r="AR42" s="4"/>
      <c r="AS42" s="4"/>
      <c r="AT42" s="4"/>
      <c r="AU42" s="4"/>
      <c r="AV42" s="4"/>
    </row>
    <row r="43" spans="1:48" x14ac:dyDescent="0.25">
      <c r="A43" s="6">
        <f t="shared" si="7"/>
        <v>39</v>
      </c>
      <c r="B43" s="42"/>
      <c r="C43" s="4" t="str">
        <f t="shared" si="0"/>
        <v/>
      </c>
      <c r="D43" s="36">
        <v>2</v>
      </c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113"/>
      <c r="AI43" s="113"/>
      <c r="AJ43" s="113"/>
      <c r="AK43" s="113"/>
      <c r="AL43" s="113"/>
      <c r="AM43" s="113"/>
      <c r="AN43" s="4"/>
      <c r="AO43" s="4"/>
      <c r="AP43" s="4"/>
      <c r="AQ43" s="4"/>
      <c r="AR43" s="4"/>
      <c r="AS43" s="4"/>
      <c r="AT43" s="4"/>
      <c r="AU43" s="4"/>
      <c r="AV43" s="4"/>
    </row>
    <row r="44" spans="1:48" x14ac:dyDescent="0.25">
      <c r="A44" s="6">
        <f t="shared" si="7"/>
        <v>40</v>
      </c>
      <c r="B44" s="42"/>
      <c r="C44" s="4" t="str">
        <f t="shared" si="0"/>
        <v/>
      </c>
      <c r="D44" s="36">
        <v>3</v>
      </c>
      <c r="E44" s="57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113"/>
      <c r="AI44" s="113"/>
      <c r="AJ44" s="113"/>
      <c r="AK44" s="113"/>
      <c r="AL44" s="113"/>
      <c r="AM44" s="113"/>
      <c r="AN44" s="4"/>
      <c r="AO44" s="4"/>
      <c r="AP44" s="4"/>
      <c r="AQ44" s="4"/>
      <c r="AR44" s="4"/>
      <c r="AS44" s="4"/>
      <c r="AT44" s="4"/>
      <c r="AU44" s="4"/>
      <c r="AV44" s="4"/>
    </row>
    <row r="45" spans="1:48" x14ac:dyDescent="0.25">
      <c r="A45" s="6">
        <f t="shared" si="7"/>
        <v>41</v>
      </c>
      <c r="B45" s="42"/>
      <c r="C45" s="4" t="str">
        <f t="shared" si="0"/>
        <v/>
      </c>
      <c r="D45" s="36">
        <v>4</v>
      </c>
      <c r="E45" s="5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113"/>
      <c r="AI45" s="113"/>
      <c r="AJ45" s="113"/>
      <c r="AK45" s="113"/>
      <c r="AL45" s="113"/>
      <c r="AM45" s="113"/>
      <c r="AN45" s="4"/>
      <c r="AO45" s="4"/>
      <c r="AP45" s="4"/>
      <c r="AQ45" s="4"/>
      <c r="AR45" s="4"/>
      <c r="AS45" s="4"/>
      <c r="AT45" s="4"/>
      <c r="AU45" s="4"/>
      <c r="AV45" s="4"/>
    </row>
    <row r="46" spans="1:48" x14ac:dyDescent="0.25">
      <c r="A46" s="6">
        <f t="shared" si="7"/>
        <v>42</v>
      </c>
      <c r="B46" s="42"/>
      <c r="C46" s="4" t="str">
        <f t="shared" si="0"/>
        <v/>
      </c>
      <c r="D46" s="36">
        <v>5</v>
      </c>
      <c r="E46" s="57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113"/>
      <c r="AI46" s="113"/>
      <c r="AJ46" s="113"/>
      <c r="AK46" s="113"/>
      <c r="AL46" s="113"/>
      <c r="AM46" s="113"/>
      <c r="AN46" s="4"/>
      <c r="AO46" s="4"/>
      <c r="AP46" s="4"/>
      <c r="AQ46" s="4"/>
      <c r="AR46" s="4"/>
      <c r="AS46" s="4"/>
      <c r="AT46" s="4"/>
      <c r="AU46" s="4"/>
      <c r="AV46" s="4"/>
    </row>
    <row r="47" spans="1:48" x14ac:dyDescent="0.25">
      <c r="A47" s="6">
        <f t="shared" si="7"/>
        <v>43</v>
      </c>
      <c r="B47" s="42"/>
      <c r="C47" s="4" t="str">
        <f t="shared" si="0"/>
        <v/>
      </c>
      <c r="D47" s="36">
        <v>6</v>
      </c>
      <c r="E47" s="57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113"/>
      <c r="AI47" s="113"/>
      <c r="AJ47" s="113"/>
      <c r="AK47" s="113"/>
      <c r="AL47" s="113"/>
      <c r="AM47" s="113"/>
      <c r="AN47" s="4"/>
      <c r="AO47" s="4"/>
      <c r="AP47" s="4"/>
      <c r="AQ47" s="4"/>
      <c r="AR47" s="4"/>
      <c r="AS47" s="4"/>
      <c r="AT47" s="4"/>
      <c r="AU47" s="4"/>
      <c r="AV47" s="4"/>
    </row>
    <row r="48" spans="1:48" x14ac:dyDescent="0.25">
      <c r="A48" s="6">
        <f t="shared" si="7"/>
        <v>44</v>
      </c>
      <c r="B48" s="42"/>
      <c r="C48" s="4" t="str">
        <f t="shared" si="0"/>
        <v/>
      </c>
      <c r="D48" s="36">
        <v>7</v>
      </c>
      <c r="E48" s="57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113"/>
      <c r="AI48" s="113"/>
      <c r="AJ48" s="113"/>
      <c r="AK48" s="113"/>
      <c r="AL48" s="113"/>
      <c r="AM48" s="113"/>
      <c r="AN48" s="4"/>
      <c r="AO48" s="4"/>
      <c r="AP48" s="4"/>
      <c r="AQ48" s="4"/>
      <c r="AR48" s="4"/>
      <c r="AS48" s="4"/>
      <c r="AT48" s="4"/>
      <c r="AU48" s="4"/>
      <c r="AV48" s="4"/>
    </row>
    <row r="49" spans="1:33" x14ac:dyDescent="0.25">
      <c r="A49" s="6">
        <f t="shared" si="7"/>
        <v>45</v>
      </c>
      <c r="B49" s="42"/>
      <c r="C49" s="4" t="str">
        <f t="shared" si="0"/>
        <v/>
      </c>
      <c r="D49" s="36">
        <v>8</v>
      </c>
      <c r="E49" s="57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</row>
    <row r="50" spans="1:33" x14ac:dyDescent="0.25">
      <c r="A50" s="6">
        <f t="shared" si="7"/>
        <v>46</v>
      </c>
      <c r="B50" s="42"/>
      <c r="C50" s="4" t="str">
        <f t="shared" si="0"/>
        <v/>
      </c>
      <c r="D50" s="36">
        <v>9</v>
      </c>
      <c r="E50" s="57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</row>
    <row r="51" spans="1:33" x14ac:dyDescent="0.25">
      <c r="A51" s="6">
        <f t="shared" si="7"/>
        <v>47</v>
      </c>
      <c r="B51" s="42"/>
      <c r="C51" s="4" t="str">
        <f t="shared" si="0"/>
        <v/>
      </c>
      <c r="D51" s="36">
        <v>10</v>
      </c>
      <c r="E51" s="57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</row>
    <row r="52" spans="1:33" x14ac:dyDescent="0.25">
      <c r="A52" s="6">
        <f t="shared" si="7"/>
        <v>48</v>
      </c>
      <c r="B52" s="42"/>
      <c r="C52" s="4" t="str">
        <f t="shared" si="0"/>
        <v/>
      </c>
      <c r="D52" s="36">
        <v>11</v>
      </c>
      <c r="E52" s="57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</row>
    <row r="53" spans="1:33" x14ac:dyDescent="0.25">
      <c r="A53" s="6">
        <f t="shared" si="7"/>
        <v>49</v>
      </c>
      <c r="B53" s="42"/>
      <c r="C53" s="4" t="str">
        <f t="shared" si="0"/>
        <v/>
      </c>
      <c r="D53" s="36">
        <v>12</v>
      </c>
      <c r="E53" s="57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</row>
    <row r="54" spans="1:33" x14ac:dyDescent="0.25">
      <c r="A54" s="6">
        <f t="shared" si="7"/>
        <v>50</v>
      </c>
      <c r="B54" s="42"/>
      <c r="C54" s="4" t="str">
        <f t="shared" si="0"/>
        <v/>
      </c>
      <c r="D54" s="36">
        <v>13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</row>
    <row r="55" spans="1:33" x14ac:dyDescent="0.25">
      <c r="A55" s="6">
        <f t="shared" si="7"/>
        <v>51</v>
      </c>
      <c r="B55" s="42"/>
      <c r="C55" s="4" t="str">
        <f t="shared" si="0"/>
        <v/>
      </c>
      <c r="D55" s="36">
        <v>14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</row>
    <row r="56" spans="1:33" x14ac:dyDescent="0.25">
      <c r="A56" s="6">
        <f t="shared" si="7"/>
        <v>52</v>
      </c>
      <c r="B56" s="42"/>
      <c r="C56" s="4" t="str">
        <f t="shared" si="0"/>
        <v/>
      </c>
      <c r="D56" s="36">
        <v>15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</row>
    <row r="57" spans="1:33" x14ac:dyDescent="0.25">
      <c r="A57" s="6">
        <f t="shared" si="7"/>
        <v>53</v>
      </c>
      <c r="B57" s="42"/>
      <c r="C57" s="4" t="str">
        <f t="shared" si="0"/>
        <v/>
      </c>
      <c r="D57" s="36">
        <v>16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1:33" x14ac:dyDescent="0.25">
      <c r="A58" s="6">
        <f t="shared" si="7"/>
        <v>54</v>
      </c>
      <c r="B58" s="42"/>
      <c r="C58" s="4" t="str">
        <f t="shared" si="0"/>
        <v/>
      </c>
      <c r="D58" s="36">
        <v>17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1:33" x14ac:dyDescent="0.25">
      <c r="A59" s="6">
        <f t="shared" si="7"/>
        <v>55</v>
      </c>
      <c r="B59" s="42"/>
      <c r="C59" s="4" t="str">
        <f t="shared" si="0"/>
        <v/>
      </c>
      <c r="D59" s="36">
        <v>18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1:33" x14ac:dyDescent="0.25">
      <c r="A60" s="6">
        <f t="shared" si="7"/>
        <v>56</v>
      </c>
      <c r="B60" s="42"/>
      <c r="C60" s="4" t="str">
        <f t="shared" si="0"/>
        <v/>
      </c>
      <c r="D60" s="36">
        <v>19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</row>
    <row r="61" spans="1:33" x14ac:dyDescent="0.25">
      <c r="A61" s="6">
        <f t="shared" si="7"/>
        <v>57</v>
      </c>
      <c r="B61" s="42"/>
      <c r="C61" s="4" t="str">
        <f t="shared" si="0"/>
        <v/>
      </c>
      <c r="D61" s="36">
        <v>20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</row>
    <row r="62" spans="1:33" x14ac:dyDescent="0.25">
      <c r="A62" s="6">
        <f t="shared" si="7"/>
        <v>58</v>
      </c>
      <c r="B62" s="42"/>
      <c r="C62" s="4" t="str">
        <f t="shared" si="0"/>
        <v/>
      </c>
      <c r="D62" s="36">
        <v>21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1:33" x14ac:dyDescent="0.25">
      <c r="A63" s="6">
        <f t="shared" si="7"/>
        <v>59</v>
      </c>
      <c r="B63" s="42"/>
      <c r="C63" s="4" t="str">
        <f t="shared" si="0"/>
        <v/>
      </c>
      <c r="D63" s="36">
        <v>22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1:33" x14ac:dyDescent="0.25">
      <c r="A64" s="6">
        <f t="shared" si="7"/>
        <v>60</v>
      </c>
      <c r="B64" s="42"/>
      <c r="C64" s="4" t="str">
        <f t="shared" si="0"/>
        <v/>
      </c>
      <c r="D64" s="36">
        <v>23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1:33" x14ac:dyDescent="0.25">
      <c r="A65" s="6">
        <f t="shared" si="7"/>
        <v>61</v>
      </c>
      <c r="B65" s="42"/>
      <c r="C65" s="4" t="str">
        <f t="shared" si="0"/>
        <v/>
      </c>
      <c r="D65" s="36">
        <v>24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</row>
    <row r="66" spans="1:33" x14ac:dyDescent="0.25">
      <c r="A66" s="6">
        <f t="shared" si="7"/>
        <v>62</v>
      </c>
      <c r="B66" s="42"/>
      <c r="C66" s="4" t="str">
        <f t="shared" si="0"/>
        <v/>
      </c>
      <c r="D66" s="36">
        <v>25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</row>
    <row r="67" spans="1:33" x14ac:dyDescent="0.25">
      <c r="A67" s="6">
        <f t="shared" si="7"/>
        <v>63</v>
      </c>
      <c r="B67" s="42"/>
      <c r="C67" s="4" t="str">
        <f t="shared" si="0"/>
        <v/>
      </c>
      <c r="D67" s="36">
        <v>26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</row>
    <row r="68" spans="1:33" x14ac:dyDescent="0.25">
      <c r="A68" s="6">
        <f t="shared" si="7"/>
        <v>64</v>
      </c>
      <c r="B68" s="42"/>
      <c r="C68" s="4" t="str">
        <f t="shared" si="0"/>
        <v/>
      </c>
      <c r="D68" s="36">
        <v>27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1:33" x14ac:dyDescent="0.25">
      <c r="A69" s="6">
        <f t="shared" si="7"/>
        <v>65</v>
      </c>
      <c r="B69" s="42"/>
      <c r="C69" s="4" t="str">
        <f t="shared" ref="C69:C104" si="19">IF(B69=0,"",IF(B69="","",IF(B69&gt;$J$8,"High",IF(B69&lt;$J$9,"Low",""))))</f>
        <v/>
      </c>
      <c r="D69" s="36">
        <v>28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</row>
    <row r="70" spans="1:33" x14ac:dyDescent="0.25">
      <c r="A70" s="6">
        <f t="shared" si="7"/>
        <v>66</v>
      </c>
      <c r="B70" s="42"/>
      <c r="C70" s="4" t="str">
        <f t="shared" si="19"/>
        <v/>
      </c>
      <c r="D70" s="36">
        <v>29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</row>
    <row r="71" spans="1:33" x14ac:dyDescent="0.25">
      <c r="A71" s="6">
        <f t="shared" ref="A71:A104" si="20">1+A70</f>
        <v>67</v>
      </c>
      <c r="B71" s="42"/>
      <c r="C71" s="4" t="str">
        <f t="shared" si="19"/>
        <v/>
      </c>
      <c r="D71" s="36">
        <v>30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</row>
    <row r="72" spans="1:33" x14ac:dyDescent="0.25">
      <c r="A72" s="6">
        <f t="shared" si="20"/>
        <v>68</v>
      </c>
      <c r="B72" s="42"/>
      <c r="C72" s="4" t="str">
        <f t="shared" si="19"/>
        <v/>
      </c>
      <c r="D72" s="36">
        <v>31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</row>
    <row r="73" spans="1:33" x14ac:dyDescent="0.25">
      <c r="A73" s="6">
        <f t="shared" si="20"/>
        <v>69</v>
      </c>
      <c r="B73" s="42"/>
      <c r="C73" s="4" t="str">
        <f t="shared" si="19"/>
        <v/>
      </c>
      <c r="D73" s="36">
        <v>32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</row>
    <row r="74" spans="1:33" x14ac:dyDescent="0.25">
      <c r="A74" s="6">
        <f t="shared" si="20"/>
        <v>70</v>
      </c>
      <c r="B74" s="42"/>
      <c r="C74" s="4" t="str">
        <f t="shared" si="19"/>
        <v/>
      </c>
      <c r="D74" s="36">
        <v>33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</row>
    <row r="75" spans="1:33" x14ac:dyDescent="0.25">
      <c r="A75" s="6">
        <f t="shared" si="20"/>
        <v>71</v>
      </c>
      <c r="B75" s="42"/>
      <c r="C75" s="4" t="str">
        <f t="shared" si="19"/>
        <v/>
      </c>
      <c r="D75" s="36">
        <v>34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</row>
    <row r="76" spans="1:33" x14ac:dyDescent="0.25">
      <c r="A76" s="6">
        <f t="shared" si="20"/>
        <v>72</v>
      </c>
      <c r="B76" s="42"/>
      <c r="C76" s="4" t="str">
        <f t="shared" si="19"/>
        <v/>
      </c>
      <c r="D76" s="36">
        <v>35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</row>
    <row r="77" spans="1:33" x14ac:dyDescent="0.25">
      <c r="A77" s="6">
        <f t="shared" si="20"/>
        <v>73</v>
      </c>
      <c r="B77" s="42"/>
      <c r="C77" s="4" t="str">
        <f t="shared" si="19"/>
        <v/>
      </c>
      <c r="D77" s="36">
        <v>36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</row>
    <row r="78" spans="1:33" x14ac:dyDescent="0.25">
      <c r="A78" s="6">
        <f t="shared" si="20"/>
        <v>74</v>
      </c>
      <c r="B78" s="42"/>
      <c r="C78" s="4" t="str">
        <f t="shared" si="19"/>
        <v/>
      </c>
      <c r="D78" s="36">
        <v>37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</row>
    <row r="79" spans="1:33" x14ac:dyDescent="0.25">
      <c r="A79" s="6">
        <f t="shared" si="20"/>
        <v>75</v>
      </c>
      <c r="B79" s="42"/>
      <c r="C79" s="4" t="str">
        <f t="shared" si="19"/>
        <v/>
      </c>
      <c r="D79" s="36">
        <v>38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</row>
    <row r="80" spans="1:33" x14ac:dyDescent="0.25">
      <c r="A80" s="6">
        <f t="shared" si="20"/>
        <v>76</v>
      </c>
      <c r="B80" s="42"/>
      <c r="C80" s="4" t="str">
        <f t="shared" si="19"/>
        <v/>
      </c>
      <c r="D80" s="36">
        <v>39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</row>
    <row r="81" spans="1:33" x14ac:dyDescent="0.25">
      <c r="A81" s="6">
        <f t="shared" si="20"/>
        <v>77</v>
      </c>
      <c r="B81" s="42"/>
      <c r="C81" s="4" t="str">
        <f t="shared" si="19"/>
        <v/>
      </c>
      <c r="D81" s="36">
        <v>40</v>
      </c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</row>
    <row r="82" spans="1:33" x14ac:dyDescent="0.25">
      <c r="A82" s="6">
        <f t="shared" si="20"/>
        <v>78</v>
      </c>
      <c r="B82" s="42"/>
      <c r="C82" s="4" t="str">
        <f t="shared" si="19"/>
        <v/>
      </c>
      <c r="D82" s="36">
        <v>41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</row>
    <row r="83" spans="1:33" x14ac:dyDescent="0.25">
      <c r="A83" s="6">
        <f t="shared" si="20"/>
        <v>79</v>
      </c>
      <c r="B83" s="42"/>
      <c r="C83" s="4" t="str">
        <f t="shared" si="19"/>
        <v/>
      </c>
      <c r="D83" s="36">
        <v>42</v>
      </c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</row>
    <row r="84" spans="1:33" x14ac:dyDescent="0.25">
      <c r="A84" s="6">
        <f t="shared" si="20"/>
        <v>80</v>
      </c>
      <c r="B84" s="42"/>
      <c r="C84" s="4" t="str">
        <f t="shared" si="19"/>
        <v/>
      </c>
      <c r="D84" s="36">
        <v>43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</row>
    <row r="85" spans="1:33" x14ac:dyDescent="0.25">
      <c r="A85" s="6">
        <f t="shared" si="20"/>
        <v>81</v>
      </c>
      <c r="B85" s="42"/>
      <c r="C85" s="4" t="str">
        <f t="shared" si="19"/>
        <v/>
      </c>
      <c r="D85" s="36">
        <v>44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</row>
    <row r="86" spans="1:33" x14ac:dyDescent="0.25">
      <c r="A86" s="6">
        <f t="shared" si="20"/>
        <v>82</v>
      </c>
      <c r="B86" s="42"/>
      <c r="C86" s="4" t="str">
        <f t="shared" si="19"/>
        <v/>
      </c>
      <c r="D86" s="36">
        <v>45</v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</row>
    <row r="87" spans="1:33" x14ac:dyDescent="0.25">
      <c r="A87" s="6">
        <f t="shared" si="20"/>
        <v>83</v>
      </c>
      <c r="B87" s="42"/>
      <c r="C87" s="4" t="str">
        <f t="shared" si="19"/>
        <v/>
      </c>
      <c r="D87" s="36">
        <v>46</v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</row>
    <row r="88" spans="1:33" x14ac:dyDescent="0.25">
      <c r="A88" s="6">
        <f t="shared" si="20"/>
        <v>84</v>
      </c>
      <c r="B88" s="42"/>
      <c r="C88" s="4" t="str">
        <f t="shared" si="19"/>
        <v/>
      </c>
      <c r="D88" s="36">
        <v>47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</row>
    <row r="89" spans="1:33" x14ac:dyDescent="0.25">
      <c r="A89" s="6">
        <f t="shared" si="20"/>
        <v>85</v>
      </c>
      <c r="B89" s="42"/>
      <c r="C89" s="4" t="str">
        <f t="shared" si="19"/>
        <v/>
      </c>
      <c r="D89" s="36">
        <v>48</v>
      </c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</row>
    <row r="90" spans="1:33" x14ac:dyDescent="0.25">
      <c r="A90" s="6">
        <f t="shared" si="20"/>
        <v>86</v>
      </c>
      <c r="B90" s="42"/>
      <c r="C90" s="4" t="str">
        <f t="shared" si="19"/>
        <v/>
      </c>
      <c r="D90" s="36">
        <v>49</v>
      </c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</row>
    <row r="91" spans="1:33" x14ac:dyDescent="0.25">
      <c r="A91" s="6">
        <f t="shared" si="20"/>
        <v>87</v>
      </c>
      <c r="B91" s="42"/>
      <c r="C91" s="4" t="str">
        <f t="shared" si="19"/>
        <v/>
      </c>
      <c r="D91" s="36">
        <v>50</v>
      </c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</row>
    <row r="92" spans="1:33" x14ac:dyDescent="0.25">
      <c r="A92" s="6">
        <f t="shared" si="20"/>
        <v>88</v>
      </c>
      <c r="B92" s="42"/>
      <c r="C92" s="4" t="str">
        <f t="shared" si="19"/>
        <v/>
      </c>
      <c r="D92" s="36">
        <v>51</v>
      </c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</row>
    <row r="93" spans="1:33" x14ac:dyDescent="0.25">
      <c r="A93" s="6">
        <f t="shared" si="20"/>
        <v>89</v>
      </c>
      <c r="B93" s="42"/>
      <c r="C93" s="4" t="str">
        <f t="shared" si="19"/>
        <v/>
      </c>
      <c r="D93" s="36">
        <v>52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</row>
    <row r="94" spans="1:33" x14ac:dyDescent="0.25">
      <c r="A94" s="6">
        <f t="shared" si="20"/>
        <v>90</v>
      </c>
      <c r="B94" s="42"/>
      <c r="C94" s="4" t="str">
        <f t="shared" si="19"/>
        <v/>
      </c>
      <c r="D94" s="36">
        <v>53</v>
      </c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</row>
    <row r="95" spans="1:33" x14ac:dyDescent="0.25">
      <c r="A95" s="6">
        <f t="shared" si="20"/>
        <v>91</v>
      </c>
      <c r="B95" s="42"/>
      <c r="C95" s="4" t="str">
        <f t="shared" si="19"/>
        <v/>
      </c>
      <c r="D95" s="36">
        <v>54</v>
      </c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</row>
    <row r="96" spans="1:33" x14ac:dyDescent="0.25">
      <c r="A96" s="6">
        <f t="shared" si="20"/>
        <v>92</v>
      </c>
      <c r="B96" s="42"/>
      <c r="C96" s="4" t="str">
        <f t="shared" si="19"/>
        <v/>
      </c>
      <c r="D96" s="36">
        <v>55</v>
      </c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</row>
    <row r="97" spans="1:33" x14ac:dyDescent="0.25">
      <c r="A97" s="6">
        <f t="shared" si="20"/>
        <v>93</v>
      </c>
      <c r="B97" s="42"/>
      <c r="C97" s="4" t="str">
        <f t="shared" si="19"/>
        <v/>
      </c>
      <c r="D97" s="36">
        <v>56</v>
      </c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</row>
    <row r="98" spans="1:33" x14ac:dyDescent="0.25">
      <c r="A98" s="6">
        <f t="shared" si="20"/>
        <v>94</v>
      </c>
      <c r="B98" s="42"/>
      <c r="C98" s="4" t="str">
        <f t="shared" si="19"/>
        <v/>
      </c>
      <c r="D98" s="36">
        <v>57</v>
      </c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</row>
    <row r="99" spans="1:33" x14ac:dyDescent="0.25">
      <c r="A99" s="6">
        <f t="shared" si="20"/>
        <v>95</v>
      </c>
      <c r="B99" s="42"/>
      <c r="C99" s="4" t="str">
        <f t="shared" si="19"/>
        <v/>
      </c>
      <c r="D99" s="36">
        <v>58</v>
      </c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</row>
    <row r="100" spans="1:33" x14ac:dyDescent="0.25">
      <c r="A100" s="6">
        <f t="shared" si="20"/>
        <v>96</v>
      </c>
      <c r="B100" s="42"/>
      <c r="C100" s="4" t="str">
        <f t="shared" si="19"/>
        <v/>
      </c>
      <c r="D100" s="36">
        <v>59</v>
      </c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</row>
    <row r="101" spans="1:33" x14ac:dyDescent="0.25">
      <c r="A101" s="6">
        <f t="shared" si="20"/>
        <v>97</v>
      </c>
      <c r="B101" s="42"/>
      <c r="C101" s="4" t="str">
        <f t="shared" si="19"/>
        <v/>
      </c>
      <c r="D101" s="36">
        <v>60</v>
      </c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</row>
    <row r="102" spans="1:33" x14ac:dyDescent="0.25">
      <c r="A102" s="6">
        <f t="shared" si="20"/>
        <v>98</v>
      </c>
      <c r="B102" s="42"/>
      <c r="C102" s="4" t="str">
        <f t="shared" si="19"/>
        <v/>
      </c>
      <c r="D102" s="36">
        <v>61</v>
      </c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</row>
    <row r="103" spans="1:33" x14ac:dyDescent="0.25">
      <c r="A103" s="6">
        <f t="shared" si="20"/>
        <v>99</v>
      </c>
      <c r="B103" s="42"/>
      <c r="C103" s="4" t="str">
        <f t="shared" si="19"/>
        <v/>
      </c>
      <c r="D103" s="36">
        <v>62</v>
      </c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</row>
    <row r="104" spans="1:33" x14ac:dyDescent="0.25">
      <c r="A104" s="6">
        <f t="shared" si="20"/>
        <v>100</v>
      </c>
      <c r="B104" s="42"/>
      <c r="C104" s="4" t="str">
        <f t="shared" si="19"/>
        <v/>
      </c>
      <c r="D104" s="36">
        <v>63</v>
      </c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</row>
    <row r="105" spans="1:33" x14ac:dyDescent="0.25">
      <c r="A105" s="5"/>
      <c r="B105" s="27"/>
      <c r="C105" s="4"/>
      <c r="D105" s="36">
        <v>64</v>
      </c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</row>
    <row r="106" spans="1:33" x14ac:dyDescent="0.25">
      <c r="A106" s="5"/>
      <c r="B106" s="27"/>
      <c r="C106" s="4"/>
      <c r="D106" s="36">
        <v>65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</row>
    <row r="107" spans="1:33" x14ac:dyDescent="0.25">
      <c r="A107" s="5"/>
      <c r="B107" s="27"/>
      <c r="C107" s="4"/>
      <c r="D107" s="36">
        <v>66</v>
      </c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</row>
    <row r="108" spans="1:33" x14ac:dyDescent="0.25">
      <c r="A108" s="5"/>
      <c r="B108" s="27"/>
      <c r="C108" s="4"/>
      <c r="D108" s="36">
        <v>67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</row>
    <row r="109" spans="1:33" x14ac:dyDescent="0.25">
      <c r="A109" s="5"/>
      <c r="B109" s="27"/>
      <c r="C109" s="4"/>
      <c r="D109" s="36">
        <v>68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</row>
    <row r="110" spans="1:33" x14ac:dyDescent="0.25">
      <c r="A110" s="5"/>
      <c r="B110" s="27"/>
      <c r="C110" s="4"/>
      <c r="D110" s="36">
        <v>69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</row>
    <row r="111" spans="1:33" x14ac:dyDescent="0.25">
      <c r="A111" s="5"/>
      <c r="B111" s="27"/>
      <c r="C111" s="4"/>
      <c r="D111" s="36">
        <v>70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</row>
    <row r="112" spans="1:33" x14ac:dyDescent="0.25">
      <c r="A112" s="5"/>
      <c r="B112" s="27"/>
      <c r="C112" s="4"/>
      <c r="D112" s="36">
        <v>71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</row>
    <row r="113" spans="4:33" x14ac:dyDescent="0.25">
      <c r="D113" s="36">
        <v>72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</row>
    <row r="114" spans="4:33" x14ac:dyDescent="0.25">
      <c r="D114" s="36">
        <v>73</v>
      </c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</row>
    <row r="115" spans="4:33" x14ac:dyDescent="0.25">
      <c r="D115" s="36">
        <v>74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</row>
    <row r="116" spans="4:33" x14ac:dyDescent="0.25">
      <c r="D116" s="36">
        <v>75</v>
      </c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</row>
    <row r="117" spans="4:33" x14ac:dyDescent="0.25">
      <c r="D117" s="36">
        <v>76</v>
      </c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</row>
    <row r="118" spans="4:33" x14ac:dyDescent="0.25">
      <c r="D118" s="36">
        <v>77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</row>
    <row r="119" spans="4:33" x14ac:dyDescent="0.25">
      <c r="D119" s="36">
        <v>78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</row>
    <row r="120" spans="4:33" x14ac:dyDescent="0.25">
      <c r="D120" s="36">
        <v>79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</row>
    <row r="121" spans="4:33" x14ac:dyDescent="0.25">
      <c r="D121" s="36">
        <v>80</v>
      </c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</row>
    <row r="122" spans="4:33" x14ac:dyDescent="0.25">
      <c r="D122" s="36">
        <v>81</v>
      </c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</row>
    <row r="123" spans="4:33" x14ac:dyDescent="0.25">
      <c r="D123" s="36">
        <v>82</v>
      </c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</row>
    <row r="124" spans="4:33" x14ac:dyDescent="0.25">
      <c r="D124" s="36">
        <v>83</v>
      </c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</row>
    <row r="125" spans="4:33" x14ac:dyDescent="0.25">
      <c r="D125" s="36">
        <v>84</v>
      </c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</row>
    <row r="126" spans="4:33" x14ac:dyDescent="0.25">
      <c r="D126" s="36">
        <v>85</v>
      </c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</row>
    <row r="127" spans="4:33" x14ac:dyDescent="0.25">
      <c r="D127" s="36">
        <v>86</v>
      </c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</row>
    <row r="128" spans="4:33" x14ac:dyDescent="0.25">
      <c r="D128" s="36">
        <v>87</v>
      </c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</row>
    <row r="129" spans="4:33" x14ac:dyDescent="0.25">
      <c r="D129" s="36">
        <v>88</v>
      </c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</row>
    <row r="130" spans="4:33" x14ac:dyDescent="0.25">
      <c r="D130" s="36">
        <v>89</v>
      </c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</row>
    <row r="131" spans="4:33" x14ac:dyDescent="0.25">
      <c r="D131" s="36">
        <v>90</v>
      </c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</row>
    <row r="132" spans="4:33" x14ac:dyDescent="0.25">
      <c r="D132" s="36">
        <v>91</v>
      </c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4:33" x14ac:dyDescent="0.25">
      <c r="D133" s="36">
        <v>92</v>
      </c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</row>
    <row r="134" spans="4:33" x14ac:dyDescent="0.25">
      <c r="D134" s="36">
        <v>93</v>
      </c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</row>
    <row r="135" spans="4:33" x14ac:dyDescent="0.25">
      <c r="D135" s="36">
        <v>94</v>
      </c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</row>
    <row r="136" spans="4:33" x14ac:dyDescent="0.25">
      <c r="D136" s="36">
        <v>95</v>
      </c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</row>
    <row r="137" spans="4:33" x14ac:dyDescent="0.25">
      <c r="D137" s="36">
        <v>96</v>
      </c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</row>
    <row r="138" spans="4:33" x14ac:dyDescent="0.25">
      <c r="D138" s="36">
        <v>97</v>
      </c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</row>
    <row r="139" spans="4:33" x14ac:dyDescent="0.25">
      <c r="D139" s="36">
        <v>98</v>
      </c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</row>
    <row r="140" spans="4:33" x14ac:dyDescent="0.25">
      <c r="D140" s="36">
        <v>99</v>
      </c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</row>
    <row r="141" spans="4:33" x14ac:dyDescent="0.25">
      <c r="D141" s="36">
        <v>100</v>
      </c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</row>
    <row r="142" spans="4:33" hidden="1" x14ac:dyDescent="0.25">
      <c r="D142" s="4"/>
      <c r="E142" s="37">
        <f>ROUND(E39*1.1, 3)</f>
        <v>0</v>
      </c>
      <c r="F142" s="37">
        <f t="shared" ref="F142:W142" si="21">ROUND(F39*1.1, 3)</f>
        <v>0</v>
      </c>
      <c r="G142" s="37">
        <f t="shared" si="21"/>
        <v>0</v>
      </c>
      <c r="H142" s="37">
        <f t="shared" si="21"/>
        <v>0</v>
      </c>
      <c r="I142" s="37">
        <f t="shared" si="21"/>
        <v>0</v>
      </c>
      <c r="J142" s="37">
        <f t="shared" si="21"/>
        <v>0</v>
      </c>
      <c r="K142" s="37">
        <f t="shared" si="21"/>
        <v>0</v>
      </c>
      <c r="L142" s="37">
        <f t="shared" si="21"/>
        <v>0</v>
      </c>
      <c r="M142" s="37">
        <f t="shared" si="21"/>
        <v>0</v>
      </c>
      <c r="N142" s="37">
        <f t="shared" si="21"/>
        <v>0</v>
      </c>
      <c r="O142" s="37">
        <f t="shared" si="21"/>
        <v>0</v>
      </c>
      <c r="P142" s="37">
        <f t="shared" si="21"/>
        <v>0</v>
      </c>
      <c r="Q142" s="37">
        <f t="shared" si="21"/>
        <v>0</v>
      </c>
      <c r="R142" s="37">
        <f t="shared" si="21"/>
        <v>0</v>
      </c>
      <c r="S142" s="37">
        <f t="shared" si="21"/>
        <v>0</v>
      </c>
      <c r="T142" s="37">
        <f t="shared" si="21"/>
        <v>0</v>
      </c>
      <c r="U142" s="37"/>
      <c r="V142" s="37">
        <f t="shared" si="21"/>
        <v>0</v>
      </c>
      <c r="W142" s="37">
        <f t="shared" si="21"/>
        <v>0</v>
      </c>
      <c r="X142" s="37"/>
    </row>
    <row r="143" spans="4:33" hidden="1" x14ac:dyDescent="0.25">
      <c r="D143" s="4"/>
      <c r="E143" s="37">
        <f>ROUND(E39*0.9, 3)</f>
        <v>0</v>
      </c>
      <c r="F143" s="37">
        <f t="shared" ref="F143:W143" si="22">ROUND(F39*0.9, 3)</f>
        <v>0</v>
      </c>
      <c r="G143" s="37">
        <f t="shared" si="22"/>
        <v>0</v>
      </c>
      <c r="H143" s="37">
        <f t="shared" si="22"/>
        <v>0</v>
      </c>
      <c r="I143" s="37">
        <f t="shared" si="22"/>
        <v>0</v>
      </c>
      <c r="J143" s="37">
        <f t="shared" si="22"/>
        <v>0</v>
      </c>
      <c r="K143" s="37">
        <f t="shared" si="22"/>
        <v>0</v>
      </c>
      <c r="L143" s="37">
        <f t="shared" si="22"/>
        <v>0</v>
      </c>
      <c r="M143" s="37">
        <f t="shared" si="22"/>
        <v>0</v>
      </c>
      <c r="N143" s="37">
        <f t="shared" si="22"/>
        <v>0</v>
      </c>
      <c r="O143" s="37">
        <f t="shared" si="22"/>
        <v>0</v>
      </c>
      <c r="P143" s="37">
        <f t="shared" si="22"/>
        <v>0</v>
      </c>
      <c r="Q143" s="37">
        <f t="shared" si="22"/>
        <v>0</v>
      </c>
      <c r="R143" s="37">
        <f t="shared" si="22"/>
        <v>0</v>
      </c>
      <c r="S143" s="37">
        <f t="shared" si="22"/>
        <v>0</v>
      </c>
      <c r="T143" s="37">
        <f t="shared" si="22"/>
        <v>0</v>
      </c>
      <c r="U143" s="37"/>
      <c r="V143" s="37">
        <f t="shared" si="22"/>
        <v>0</v>
      </c>
      <c r="W143" s="37">
        <f t="shared" si="22"/>
        <v>0</v>
      </c>
      <c r="X143" s="37"/>
    </row>
    <row r="144" spans="4:33" hidden="1" x14ac:dyDescent="0.25">
      <c r="D144" s="4"/>
      <c r="E144" s="37">
        <f>COUNTIF(E42:E141, "&gt;"&amp;E142)+COUNTIF(E42:E141, "&lt;"&amp;E143)</f>
        <v>0</v>
      </c>
      <c r="F144" s="37">
        <f t="shared" ref="F144:W144" si="23">COUNTIF(F42:F141, "&gt;"&amp;F142)+COUNTIF(F42:F141, "&lt;"&amp;F143)</f>
        <v>0</v>
      </c>
      <c r="G144" s="37">
        <f t="shared" si="23"/>
        <v>0</v>
      </c>
      <c r="H144" s="37">
        <f t="shared" si="23"/>
        <v>0</v>
      </c>
      <c r="I144" s="37">
        <f t="shared" si="23"/>
        <v>0</v>
      </c>
      <c r="J144" s="37">
        <f t="shared" si="23"/>
        <v>0</v>
      </c>
      <c r="K144" s="37">
        <f t="shared" si="23"/>
        <v>0</v>
      </c>
      <c r="L144" s="37">
        <f t="shared" si="23"/>
        <v>0</v>
      </c>
      <c r="M144" s="37">
        <f t="shared" si="23"/>
        <v>0</v>
      </c>
      <c r="N144" s="37">
        <f t="shared" si="23"/>
        <v>0</v>
      </c>
      <c r="O144" s="37">
        <f t="shared" si="23"/>
        <v>0</v>
      </c>
      <c r="P144" s="37">
        <f t="shared" si="23"/>
        <v>0</v>
      </c>
      <c r="Q144" s="37">
        <f t="shared" si="23"/>
        <v>0</v>
      </c>
      <c r="R144" s="37">
        <f t="shared" si="23"/>
        <v>0</v>
      </c>
      <c r="S144" s="37">
        <f t="shared" si="23"/>
        <v>0</v>
      </c>
      <c r="T144" s="37">
        <f t="shared" si="23"/>
        <v>0</v>
      </c>
      <c r="U144" s="37"/>
      <c r="V144" s="37">
        <f t="shared" si="23"/>
        <v>0</v>
      </c>
      <c r="W144" s="37">
        <f t="shared" si="23"/>
        <v>0</v>
      </c>
      <c r="X144" s="37"/>
    </row>
  </sheetData>
  <mergeCells count="3">
    <mergeCell ref="D36:Y36"/>
    <mergeCell ref="I1:K1"/>
    <mergeCell ref="Z3:AA3"/>
  </mergeCells>
  <conditionalFormatting sqref="E42:E141">
    <cfRule type="cellIs" dxfId="137" priority="69" operator="lessThan">
      <formula>$E$39*0.9</formula>
    </cfRule>
    <cfRule type="cellIs" dxfId="136" priority="70" operator="greaterThan">
      <formula>$E$39*1.1</formula>
    </cfRule>
  </conditionalFormatting>
  <conditionalFormatting sqref="F42:F141">
    <cfRule type="cellIs" dxfId="135" priority="67" operator="lessThan">
      <formula>$F$143</formula>
    </cfRule>
    <cfRule type="cellIs" dxfId="134" priority="68" operator="greaterThan">
      <formula>$F$142</formula>
    </cfRule>
  </conditionalFormatting>
  <conditionalFormatting sqref="G42:G141">
    <cfRule type="cellIs" dxfId="133" priority="65" operator="lessThan">
      <formula>$G$143</formula>
    </cfRule>
    <cfRule type="cellIs" dxfId="132" priority="66" operator="greaterThan">
      <formula>$G$142</formula>
    </cfRule>
  </conditionalFormatting>
  <conditionalFormatting sqref="H42:H141">
    <cfRule type="cellIs" dxfId="131" priority="63" operator="lessThan">
      <formula>$H$143</formula>
    </cfRule>
    <cfRule type="cellIs" dxfId="130" priority="64" operator="greaterThan">
      <formula>$H$142</formula>
    </cfRule>
  </conditionalFormatting>
  <conditionalFormatting sqref="I42:I141">
    <cfRule type="cellIs" dxfId="129" priority="61" operator="lessThan">
      <formula>$I$143</formula>
    </cfRule>
    <cfRule type="cellIs" dxfId="128" priority="62" operator="greaterThan">
      <formula>$I$142</formula>
    </cfRule>
  </conditionalFormatting>
  <conditionalFormatting sqref="J42:J141">
    <cfRule type="cellIs" dxfId="127" priority="59" operator="lessThan">
      <formula>$J$143</formula>
    </cfRule>
    <cfRule type="cellIs" dxfId="126" priority="60" operator="greaterThan">
      <formula>$J$142</formula>
    </cfRule>
  </conditionalFormatting>
  <conditionalFormatting sqref="K42:K141">
    <cfRule type="cellIs" dxfId="125" priority="57" operator="lessThan">
      <formula>$K$143</formula>
    </cfRule>
    <cfRule type="cellIs" dxfId="124" priority="58" operator="greaterThan">
      <formula>$K$142</formula>
    </cfRule>
  </conditionalFormatting>
  <conditionalFormatting sqref="L42:L141">
    <cfRule type="cellIs" dxfId="123" priority="55" operator="lessThan">
      <formula>$L$143</formula>
    </cfRule>
    <cfRule type="cellIs" dxfId="122" priority="56" operator="greaterThan">
      <formula>$L$142</formula>
    </cfRule>
  </conditionalFormatting>
  <conditionalFormatting sqref="M42:M141">
    <cfRule type="cellIs" dxfId="121" priority="53" operator="lessThan">
      <formula>$M$143</formula>
    </cfRule>
    <cfRule type="cellIs" dxfId="120" priority="54" operator="greaterThan">
      <formula>$M$142</formula>
    </cfRule>
  </conditionalFormatting>
  <conditionalFormatting sqref="N42:N141">
    <cfRule type="cellIs" dxfId="119" priority="51" operator="lessThan">
      <formula>$N$143</formula>
    </cfRule>
    <cfRule type="cellIs" dxfId="118" priority="52" operator="greaterThan">
      <formula>$N$142</formula>
    </cfRule>
  </conditionalFormatting>
  <conditionalFormatting sqref="O42:O141">
    <cfRule type="cellIs" dxfId="117" priority="49" operator="lessThan">
      <formula>$O$143</formula>
    </cfRule>
    <cfRule type="cellIs" dxfId="116" priority="50" operator="greaterThan">
      <formula>$O$142</formula>
    </cfRule>
  </conditionalFormatting>
  <conditionalFormatting sqref="P42:P141">
    <cfRule type="cellIs" dxfId="115" priority="47" operator="lessThan">
      <formula>$P$143</formula>
    </cfRule>
    <cfRule type="cellIs" dxfId="114" priority="48" operator="greaterThan">
      <formula>$P$142</formula>
    </cfRule>
  </conditionalFormatting>
  <conditionalFormatting sqref="Q42:Q141">
    <cfRule type="cellIs" dxfId="113" priority="45" operator="lessThan">
      <formula>$Q$143</formula>
    </cfRule>
    <cfRule type="cellIs" dxfId="112" priority="46" operator="greaterThan">
      <formula>$Q$142</formula>
    </cfRule>
  </conditionalFormatting>
  <conditionalFormatting sqref="R42:R141">
    <cfRule type="cellIs" dxfId="111" priority="43" operator="lessThan">
      <formula>$R$143</formula>
    </cfRule>
    <cfRule type="cellIs" dxfId="110" priority="44" operator="greaterThan">
      <formula>$R$142</formula>
    </cfRule>
  </conditionalFormatting>
  <conditionalFormatting sqref="S42:S141">
    <cfRule type="cellIs" dxfId="109" priority="41" operator="lessThan">
      <formula>$S$143</formula>
    </cfRule>
    <cfRule type="cellIs" dxfId="108" priority="42" operator="greaterThan">
      <formula>$S$142</formula>
    </cfRule>
  </conditionalFormatting>
  <conditionalFormatting sqref="T42:U141">
    <cfRule type="cellIs" dxfId="107" priority="39" operator="lessThan">
      <formula>$T$143</formula>
    </cfRule>
    <cfRule type="cellIs" dxfId="106" priority="40" operator="greaterThan">
      <formula>$T$142</formula>
    </cfRule>
  </conditionalFormatting>
  <conditionalFormatting sqref="V42:V141">
    <cfRule type="cellIs" dxfId="105" priority="37" operator="lessThan">
      <formula>$V$143</formula>
    </cfRule>
    <cfRule type="cellIs" dxfId="104" priority="38" operator="greaterThan">
      <formula>$V$142</formula>
    </cfRule>
  </conditionalFormatting>
  <conditionalFormatting sqref="E42:V141">
    <cfRule type="cellIs" dxfId="103" priority="36" operator="equal">
      <formula>0</formula>
    </cfRule>
  </conditionalFormatting>
  <conditionalFormatting sqref="W42:X141">
    <cfRule type="cellIs" dxfId="102" priority="34" operator="lessThan">
      <formula>$V$143</formula>
    </cfRule>
    <cfRule type="cellIs" dxfId="101" priority="35" operator="greaterThan">
      <formula>$V$142</formula>
    </cfRule>
  </conditionalFormatting>
  <conditionalFormatting sqref="W42:X141">
    <cfRule type="cellIs" dxfId="100" priority="33" operator="equal">
      <formula>0</formula>
    </cfRule>
  </conditionalFormatting>
  <conditionalFormatting sqref="Y42:Y141">
    <cfRule type="cellIs" dxfId="99" priority="31" operator="lessThan">
      <formula>$V$143</formula>
    </cfRule>
    <cfRule type="cellIs" dxfId="98" priority="32" operator="greaterThan">
      <formula>$V$142</formula>
    </cfRule>
  </conditionalFormatting>
  <conditionalFormatting sqref="Y42:Y141">
    <cfRule type="cellIs" dxfId="97" priority="30" operator="equal">
      <formula>0</formula>
    </cfRule>
  </conditionalFormatting>
  <conditionalFormatting sqref="Z42:Z141">
    <cfRule type="cellIs" dxfId="96" priority="28" operator="lessThan">
      <formula>$V$143</formula>
    </cfRule>
    <cfRule type="cellIs" dxfId="95" priority="29" operator="greaterThan">
      <formula>$V$142</formula>
    </cfRule>
  </conditionalFormatting>
  <conditionalFormatting sqref="Z42:Z141">
    <cfRule type="cellIs" dxfId="94" priority="27" operator="equal">
      <formula>0</formula>
    </cfRule>
  </conditionalFormatting>
  <conditionalFormatting sqref="AA42:AA141">
    <cfRule type="cellIs" dxfId="93" priority="25" operator="lessThan">
      <formula>$V$143</formula>
    </cfRule>
    <cfRule type="cellIs" dxfId="92" priority="26" operator="greaterThan">
      <formula>$V$142</formula>
    </cfRule>
  </conditionalFormatting>
  <conditionalFormatting sqref="AA42:AA141">
    <cfRule type="cellIs" dxfId="91" priority="24" operator="equal">
      <formula>0</formula>
    </cfRule>
  </conditionalFormatting>
  <conditionalFormatting sqref="AB42:AB141">
    <cfRule type="cellIs" dxfId="90" priority="22" operator="lessThan">
      <formula>$V$143</formula>
    </cfRule>
    <cfRule type="cellIs" dxfId="89" priority="23" operator="greaterThan">
      <formula>$V$142</formula>
    </cfRule>
  </conditionalFormatting>
  <conditionalFormatting sqref="AB42:AB141">
    <cfRule type="cellIs" dxfId="88" priority="21" operator="equal">
      <formula>0</formula>
    </cfRule>
  </conditionalFormatting>
  <conditionalFormatting sqref="AC42:AC141">
    <cfRule type="cellIs" dxfId="87" priority="19" operator="lessThan">
      <formula>$V$143</formula>
    </cfRule>
    <cfRule type="cellIs" dxfId="86" priority="20" operator="greaterThan">
      <formula>$V$142</formula>
    </cfRule>
  </conditionalFormatting>
  <conditionalFormatting sqref="AC42:AC141">
    <cfRule type="cellIs" dxfId="85" priority="18" operator="equal">
      <formula>0</formula>
    </cfRule>
  </conditionalFormatting>
  <conditionalFormatting sqref="AD42:AD141">
    <cfRule type="cellIs" dxfId="84" priority="16" operator="lessThan">
      <formula>$V$143</formula>
    </cfRule>
    <cfRule type="cellIs" dxfId="83" priority="17" operator="greaterThan">
      <formula>$V$142</formula>
    </cfRule>
  </conditionalFormatting>
  <conditionalFormatting sqref="AD42:AD141">
    <cfRule type="cellIs" dxfId="82" priority="15" operator="equal">
      <formula>0</formula>
    </cfRule>
  </conditionalFormatting>
  <conditionalFormatting sqref="AE42:AE141">
    <cfRule type="cellIs" dxfId="81" priority="13" operator="lessThan">
      <formula>$V$143</formula>
    </cfRule>
    <cfRule type="cellIs" dxfId="80" priority="14" operator="greaterThan">
      <formula>$V$142</formula>
    </cfRule>
  </conditionalFormatting>
  <conditionalFormatting sqref="AE42:AE141">
    <cfRule type="cellIs" dxfId="79" priority="12" operator="equal">
      <formula>0</formula>
    </cfRule>
  </conditionalFormatting>
  <conditionalFormatting sqref="AF42:AF141">
    <cfRule type="cellIs" dxfId="78" priority="10" operator="lessThan">
      <formula>$V$143</formula>
    </cfRule>
    <cfRule type="cellIs" dxfId="77" priority="11" operator="greaterThan">
      <formula>$V$142</formula>
    </cfRule>
  </conditionalFormatting>
  <conditionalFormatting sqref="AF42:AF141">
    <cfRule type="cellIs" dxfId="76" priority="9" operator="equal">
      <formula>0</formula>
    </cfRule>
  </conditionalFormatting>
  <conditionalFormatting sqref="AG42:AG141">
    <cfRule type="cellIs" dxfId="75" priority="7" operator="lessThan">
      <formula>$V$143</formula>
    </cfRule>
    <cfRule type="cellIs" dxfId="74" priority="8" operator="greaterThan">
      <formula>$V$142</formula>
    </cfRule>
  </conditionalFormatting>
  <conditionalFormatting sqref="AG42:AG141">
    <cfRule type="cellIs" dxfId="73" priority="6" operator="equal">
      <formula>0</formula>
    </cfRule>
  </conditionalFormatting>
  <conditionalFormatting sqref="I1:K1">
    <cfRule type="cellIs" dxfId="72" priority="5" operator="equal">
      <formula>0</formula>
    </cfRule>
  </conditionalFormatting>
  <conditionalFormatting sqref="AA5:AA32">
    <cfRule type="containsErrors" dxfId="70" priority="2">
      <formula>ISERROR(AA5)</formula>
    </cfRule>
  </conditionalFormatting>
  <conditionalFormatting sqref="AH1:AM1048576">
    <cfRule type="containsErrors" dxfId="69" priority="1">
      <formula>ISERROR(AH1)</formula>
    </cfRule>
  </conditionalFormatting>
  <dataValidations count="1">
    <dataValidation type="decimal" allowBlank="1" showInputMessage="1" showErrorMessage="1" errorTitle="Body weight entry" error="Please enter body weights in g units_x000a_" sqref="E42:AG141" xr:uid="{00000000-0002-0000-0000-000000000000}">
      <formula1>2</formula1>
      <formula2>5000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Standards!$BC$1:$BC$7</xm:f>
          </x14:formula1>
          <xm:sqref>I1:K1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44"/>
  <sheetViews>
    <sheetView topLeftCell="A22" workbookViewId="0">
      <selection activeCell="X1" sqref="X1:X1048576"/>
    </sheetView>
  </sheetViews>
  <sheetFormatPr defaultRowHeight="15" x14ac:dyDescent="0.25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16" max="16" width="8.7109375" customWidth="1"/>
    <col min="17" max="17" width="9.28515625" customWidth="1"/>
    <col min="18" max="23" width="8.7109375" customWidth="1"/>
    <col min="24" max="24" width="8.7109375" hidden="1" customWidth="1"/>
    <col min="25" max="33" width="8.7109375" customWidth="1"/>
    <col min="35" max="35" width="9.7109375" style="111" bestFit="1" customWidth="1"/>
    <col min="36" max="36" width="6.5703125" style="111" bestFit="1" customWidth="1"/>
    <col min="37" max="38" width="9.28515625" style="111" bestFit="1" customWidth="1"/>
    <col min="39" max="39" width="9.140625" style="111"/>
  </cols>
  <sheetData>
    <row r="1" spans="1:39" ht="15.75" thickBot="1" x14ac:dyDescent="0.3">
      <c r="A1" s="1" t="s">
        <v>0</v>
      </c>
      <c r="B1" s="2"/>
      <c r="C1" s="3"/>
      <c r="D1" s="3"/>
      <c r="E1" s="4"/>
      <c r="F1" s="4"/>
      <c r="G1" s="4"/>
      <c r="H1" s="91" t="s">
        <v>58</v>
      </c>
      <c r="I1" s="121" t="s">
        <v>53</v>
      </c>
      <c r="J1" s="121"/>
      <c r="K1" s="122"/>
      <c r="L1" s="92"/>
      <c r="M1" s="92"/>
      <c r="N1" s="92"/>
      <c r="O1" s="92"/>
      <c r="P1" s="92"/>
      <c r="Q1" s="92"/>
      <c r="R1" s="92"/>
      <c r="S1" s="92"/>
      <c r="T1" s="59"/>
      <c r="U1" s="59"/>
      <c r="V1" s="59"/>
    </row>
    <row r="3" spans="1:39" x14ac:dyDescent="0.25">
      <c r="A3" s="5"/>
      <c r="B3" s="6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4" t="s">
        <v>60</v>
      </c>
      <c r="R3" s="104"/>
      <c r="S3" s="104"/>
      <c r="T3" s="104"/>
      <c r="U3" s="104"/>
      <c r="V3" s="104"/>
      <c r="W3" s="94" t="s">
        <v>57</v>
      </c>
      <c r="X3" s="94"/>
      <c r="Y3" s="94" t="s">
        <v>47</v>
      </c>
      <c r="Z3" s="123" t="s">
        <v>63</v>
      </c>
      <c r="AA3" s="123"/>
    </row>
    <row r="4" spans="1:39" ht="15.75" thickBot="1" x14ac:dyDescent="0.3">
      <c r="A4" s="5"/>
      <c r="B4" s="60" t="s">
        <v>2</v>
      </c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8" t="s">
        <v>13</v>
      </c>
      <c r="S4" s="9" t="s">
        <v>2</v>
      </c>
      <c r="T4" s="9" t="s">
        <v>4</v>
      </c>
      <c r="U4" s="9" t="s">
        <v>5</v>
      </c>
      <c r="V4" s="9" t="s">
        <v>6</v>
      </c>
      <c r="W4" s="93" t="s">
        <v>14</v>
      </c>
      <c r="X4" s="93"/>
      <c r="Y4" s="93" t="s">
        <v>16</v>
      </c>
      <c r="Z4" s="117" t="s">
        <v>62</v>
      </c>
      <c r="AA4" s="117" t="s">
        <v>61</v>
      </c>
      <c r="AI4" s="111" t="s">
        <v>64</v>
      </c>
      <c r="AJ4" s="111" t="s">
        <v>62</v>
      </c>
      <c r="AK4" s="111" t="s">
        <v>16</v>
      </c>
      <c r="AL4" s="111" t="s">
        <v>14</v>
      </c>
      <c r="AM4" s="111" t="s">
        <v>61</v>
      </c>
    </row>
    <row r="5" spans="1:39" x14ac:dyDescent="0.25">
      <c r="A5" s="6">
        <v>1</v>
      </c>
      <c r="B5" s="61"/>
      <c r="C5" s="4" t="str">
        <f t="shared" ref="C5:C68" si="0">IF(B5=0,"",IF(B5="","",IF(B5&gt;$J$8,"High",IF(B5&lt;$J$9,"Low",""))))</f>
        <v/>
      </c>
      <c r="D5" s="4"/>
      <c r="E5" s="10" t="s">
        <v>7</v>
      </c>
      <c r="F5" s="11"/>
      <c r="G5" s="11"/>
      <c r="H5" s="11"/>
      <c r="I5" s="11"/>
      <c r="J5" s="11">
        <f>COUNTIF(B5:B104,"&gt;0")</f>
        <v>0</v>
      </c>
      <c r="K5" s="12"/>
      <c r="L5" s="4"/>
      <c r="M5" s="4"/>
      <c r="N5" s="4"/>
      <c r="O5" s="4"/>
      <c r="P5" s="4"/>
      <c r="Q5" s="7" t="s">
        <v>21</v>
      </c>
      <c r="R5" s="54">
        <f>E$38</f>
        <v>0</v>
      </c>
      <c r="S5" s="47">
        <f>E$39</f>
        <v>0</v>
      </c>
      <c r="T5" s="13">
        <f>S5*1000</f>
        <v>0</v>
      </c>
      <c r="U5" s="14">
        <f>E$40</f>
        <v>0</v>
      </c>
      <c r="V5" s="14">
        <f>E$41</f>
        <v>0</v>
      </c>
      <c r="W5" s="103">
        <f>IF($I$1="Hy-Line W-36", Standards!O17, IF($I$1="Hy-Line Brown", Standards!F17, IF($I$1="Hy-Line W-80", Standards!X17, IF($I$1="Hy-Line Pink", Standards!AG17, IF($I$1="Hy-Line Silver Brown", Standards!AP17, IF($I$1="Hy-Line Sonia", Standards!AY17, 0))))))</f>
        <v>1.29</v>
      </c>
      <c r="X5" s="103" t="str">
        <f>IF($I$1="Hy-Line W-36", Standards!P17, IF($I$1="Hy-Line Brown", Standards!G17, IF($I$1="Hy-Line W-80", Standards!Y17, IF($I$1="Hy-Line Pink", Standards!AH17, IF($I$1="Hy-Line Silver Brown", Standards!AQ17, IF($I$1="Hy-Line Sonia", Standards!AZ17, 0))))))</f>
        <v>–</v>
      </c>
      <c r="Y5" s="103">
        <f>IF($I$1="Hy-Line W-36", Standards!Q17, IF($I$1="Hy-Line Brown", Standards!H17, IF($I$1="Hy-Line W-80", Standards!Z17, IF($I$1="Hy-Line Pink", Standards!AI17, IF($I$1="Hy-Line Silver Brown", Standards!AR17, IF($I$1="Hy-Line Sonia", Standards!BA17, 0))))))</f>
        <v>1.36</v>
      </c>
      <c r="Z5" s="118"/>
      <c r="AA5" s="118" t="e">
        <f>IF(S5&gt;0, S5, NA())</f>
        <v>#N/A</v>
      </c>
      <c r="AI5" s="115">
        <f>IF(Y5&gt;0, AL5, NA())</f>
        <v>1.29</v>
      </c>
      <c r="AJ5" s="115">
        <f>IF(Y5&gt;0, AK5-AL5, NA())</f>
        <v>7.0000000000000062E-2</v>
      </c>
      <c r="AK5" s="115">
        <f>IF(Y5&gt;0, Y5, NA())</f>
        <v>1.36</v>
      </c>
      <c r="AL5" s="115">
        <f>W5</f>
        <v>1.29</v>
      </c>
      <c r="AM5" s="115" t="e">
        <f>IF(S5&gt;0, S5, NA())</f>
        <v>#N/A</v>
      </c>
    </row>
    <row r="6" spans="1:39" x14ac:dyDescent="0.25">
      <c r="A6" s="6">
        <f>1+A5</f>
        <v>2</v>
      </c>
      <c r="B6" s="61"/>
      <c r="C6" s="4" t="str">
        <f t="shared" si="0"/>
        <v/>
      </c>
      <c r="D6" s="4"/>
      <c r="E6" s="15"/>
      <c r="F6" s="16"/>
      <c r="G6" s="16"/>
      <c r="H6" s="16"/>
      <c r="I6" s="16"/>
      <c r="J6" s="16"/>
      <c r="K6" s="17"/>
      <c r="L6" s="4"/>
      <c r="M6" s="4"/>
      <c r="N6" s="4"/>
      <c r="O6" s="4"/>
      <c r="P6" s="4"/>
      <c r="Q6" s="7" t="s">
        <v>22</v>
      </c>
      <c r="R6" s="54">
        <f>F$38</f>
        <v>0</v>
      </c>
      <c r="S6" s="47">
        <f>F$39</f>
        <v>0</v>
      </c>
      <c r="T6" s="13">
        <f t="shared" ref="T6:T32" si="1">S6*1000</f>
        <v>0</v>
      </c>
      <c r="U6" s="14">
        <f>F$40</f>
        <v>0</v>
      </c>
      <c r="V6" s="14">
        <f>F$41</f>
        <v>0</v>
      </c>
      <c r="W6" s="103">
        <f>IF($I$1="Hy-Line W-36", Standards!O18, IF($I$1="Hy-Line Brown", Standards!F18, IF($I$1="Hy-Line W-80", Standards!X18, IF($I$1="Hy-Line Pink", Standards!AG18, IF($I$1="Hy-Line Silver Brown", Standards!AP18, IF($I$1="Hy-Line Sonia", Standards!AY18, 0))))))</f>
        <v>1.36</v>
      </c>
      <c r="X6" s="103" t="str">
        <f>IF($I$1="Hy-Line W-36", Standards!P18, IF($I$1="Hy-Line Brown", Standards!G18, IF($I$1="Hy-Line W-80", Standards!Y18, IF($I$1="Hy-Line Pink", Standards!AH18, IF($I$1="Hy-Line Silver Brown", Standards!AQ18, IF($I$1="Hy-Line Sonia", Standards!AZ18, 0))))))</f>
        <v>–</v>
      </c>
      <c r="Y6" s="103">
        <f>IF($I$1="Hy-Line W-36", Standards!Q18, IF($I$1="Hy-Line Brown", Standards!H18, IF($I$1="Hy-Line W-80", Standards!Z18, IF($I$1="Hy-Line Pink", Standards!AI18, IF($I$1="Hy-Line Silver Brown", Standards!AR18, IF($I$1="Hy-Line Sonia", Standards!BA18, 0))))))</f>
        <v>1.43</v>
      </c>
      <c r="Z6" s="118">
        <f>IF(Y6&gt;0, ((W6+Y6)/2)-((W5+Y5)/2), W6-W5)</f>
        <v>6.999999999999984E-2</v>
      </c>
      <c r="AA6" s="118" t="e">
        <f>IF(S6&gt;0, S6-S5, NA())</f>
        <v>#N/A</v>
      </c>
      <c r="AI6" s="115">
        <f t="shared" ref="AI6:AI32" si="2">IF(Y6&gt;0, AL6, NA())</f>
        <v>1.36</v>
      </c>
      <c r="AJ6" s="115">
        <f t="shared" ref="AJ6:AJ32" si="3">IF(Y6&gt;0, AK6-AL6, NA())</f>
        <v>6.999999999999984E-2</v>
      </c>
      <c r="AK6" s="115">
        <f t="shared" ref="AK6:AK32" si="4">IF(Y6&gt;0, Y6, NA())</f>
        <v>1.43</v>
      </c>
      <c r="AL6" s="115">
        <f t="shared" ref="AL6:AL32" si="5">W6</f>
        <v>1.36</v>
      </c>
      <c r="AM6" s="115" t="e">
        <f t="shared" ref="AM6:AM32" si="6">IF(S6&gt;0, S6, NA())</f>
        <v>#N/A</v>
      </c>
    </row>
    <row r="7" spans="1:39" x14ac:dyDescent="0.25">
      <c r="A7" s="6">
        <f t="shared" ref="A7:A70" si="7">1+A6</f>
        <v>3</v>
      </c>
      <c r="B7" s="61"/>
      <c r="C7" s="4" t="str">
        <f t="shared" si="0"/>
        <v/>
      </c>
      <c r="D7" s="4"/>
      <c r="E7" s="18" t="s">
        <v>8</v>
      </c>
      <c r="F7" s="19"/>
      <c r="G7" s="19"/>
      <c r="H7" s="19"/>
      <c r="I7" s="19"/>
      <c r="J7" s="62">
        <f>IFERROR(AVERAGE(B5:B104), 0)</f>
        <v>0</v>
      </c>
      <c r="K7" s="20" t="s">
        <v>2</v>
      </c>
      <c r="L7" s="4"/>
      <c r="M7" s="4"/>
      <c r="N7" s="4"/>
      <c r="O7" s="4"/>
      <c r="P7" s="4"/>
      <c r="Q7" s="7" t="s">
        <v>23</v>
      </c>
      <c r="R7" s="54">
        <f>G$38</f>
        <v>0</v>
      </c>
      <c r="S7" s="47">
        <f>G$39</f>
        <v>0</v>
      </c>
      <c r="T7" s="13">
        <f t="shared" si="1"/>
        <v>0</v>
      </c>
      <c r="U7" s="14">
        <f>G$40</f>
        <v>0</v>
      </c>
      <c r="V7" s="14">
        <f>G$41</f>
        <v>0</v>
      </c>
      <c r="W7" s="103">
        <f>IF($I$1="Hy-Line W-36", Standards!O19, IF($I$1="Hy-Line Brown", Standards!F19, IF($I$1="Hy-Line W-80", Standards!X19, IF($I$1="Hy-Line Pink", Standards!AG19, IF($I$1="Hy-Line Silver Brown", Standards!AP19, IF($I$1="Hy-Line Sonia", Standards!AY19, 0))))))</f>
        <v>1.42</v>
      </c>
      <c r="X7" s="103" t="str">
        <f>IF($I$1="Hy-Line W-36", Standards!P19, IF($I$1="Hy-Line Brown", Standards!G19, IF($I$1="Hy-Line W-80", Standards!Y19, IF($I$1="Hy-Line Pink", Standards!AH19, IF($I$1="Hy-Line Silver Brown", Standards!AQ19, IF($I$1="Hy-Line Sonia", Standards!AZ19, 0))))))</f>
        <v>–</v>
      </c>
      <c r="Y7" s="103">
        <f>IF($I$1="Hy-Line W-36", Standards!Q19, IF($I$1="Hy-Line Brown", Standards!H19, IF($I$1="Hy-Line W-80", Standards!Z19, IF($I$1="Hy-Line Pink", Standards!AI19, IF($I$1="Hy-Line Silver Brown", Standards!AR19, IF($I$1="Hy-Line Sonia", Standards!BA19, 0))))))</f>
        <v>1.5</v>
      </c>
      <c r="Z7" s="118">
        <f t="shared" ref="Z7:Z32" si="8">IF(Y7&gt;0, ((W7+Y7)/2)-((W6+Y6)/2), W7-W6)</f>
        <v>6.4999999999999947E-2</v>
      </c>
      <c r="AA7" s="118" t="e">
        <f t="shared" ref="AA7:AA32" si="9">IF(S7&gt;0, S7-S6, NA())</f>
        <v>#N/A</v>
      </c>
      <c r="AI7" s="115">
        <f t="shared" si="2"/>
        <v>1.42</v>
      </c>
      <c r="AJ7" s="115">
        <f t="shared" si="3"/>
        <v>8.0000000000000071E-2</v>
      </c>
      <c r="AK7" s="115">
        <f t="shared" si="4"/>
        <v>1.5</v>
      </c>
      <c r="AL7" s="115">
        <f t="shared" si="5"/>
        <v>1.42</v>
      </c>
      <c r="AM7" s="115" t="e">
        <f t="shared" si="6"/>
        <v>#N/A</v>
      </c>
    </row>
    <row r="8" spans="1:39" x14ac:dyDescent="0.25">
      <c r="A8" s="6">
        <f t="shared" si="7"/>
        <v>4</v>
      </c>
      <c r="B8" s="61"/>
      <c r="C8" s="4" t="str">
        <f t="shared" si="0"/>
        <v/>
      </c>
      <c r="D8" s="4"/>
      <c r="E8" s="15" t="s">
        <v>9</v>
      </c>
      <c r="F8" s="16"/>
      <c r="G8" s="16"/>
      <c r="H8" s="16"/>
      <c r="I8" s="16"/>
      <c r="J8" s="63">
        <f>IF(J7&gt;0, ROUND(J7*1.1,3), 0)</f>
        <v>0</v>
      </c>
      <c r="K8" s="17" t="s">
        <v>2</v>
      </c>
      <c r="L8" s="4"/>
      <c r="M8" s="4"/>
      <c r="N8" s="4"/>
      <c r="O8" s="4"/>
      <c r="P8" s="4"/>
      <c r="Q8" s="7" t="s">
        <v>24</v>
      </c>
      <c r="R8" s="54">
        <f>H$38</f>
        <v>0</v>
      </c>
      <c r="S8" s="47">
        <f>H$39</f>
        <v>0</v>
      </c>
      <c r="T8" s="13">
        <f t="shared" si="1"/>
        <v>0</v>
      </c>
      <c r="U8" s="14">
        <f>H$40</f>
        <v>0</v>
      </c>
      <c r="V8" s="14">
        <f>H$41</f>
        <v>0</v>
      </c>
      <c r="W8" s="103">
        <f>IF($I$1="Hy-Line W-36", Standards!O20, IF($I$1="Hy-Line Brown", Standards!F20, IF($I$1="Hy-Line W-80", Standards!X20, IF($I$1="Hy-Line Pink", Standards!AG20, IF($I$1="Hy-Line Silver Brown", Standards!AP20, IF($I$1="Hy-Line Sonia", Standards!AY20, 0))))))</f>
        <v>1.49</v>
      </c>
      <c r="X8" s="103" t="str">
        <f>IF($I$1="Hy-Line W-36", Standards!P20, IF($I$1="Hy-Line Brown", Standards!G20, IF($I$1="Hy-Line W-80", Standards!Y20, IF($I$1="Hy-Line Pink", Standards!AH20, IF($I$1="Hy-Line Silver Brown", Standards!AQ20, IF($I$1="Hy-Line Sonia", Standards!AZ20, 0))))))</f>
        <v>–</v>
      </c>
      <c r="Y8" s="103">
        <f>IF($I$1="Hy-Line W-36", Standards!Q20, IF($I$1="Hy-Line Brown", Standards!H20, IF($I$1="Hy-Line W-80", Standards!Z20, IF($I$1="Hy-Line Pink", Standards!AI20, IF($I$1="Hy-Line Silver Brown", Standards!AR20, IF($I$1="Hy-Line Sonia", Standards!BA20, 0))))))</f>
        <v>1.61</v>
      </c>
      <c r="Z8" s="118">
        <f t="shared" si="8"/>
        <v>9.000000000000008E-2</v>
      </c>
      <c r="AA8" s="118" t="e">
        <f t="shared" si="9"/>
        <v>#N/A</v>
      </c>
      <c r="AI8" s="115">
        <f t="shared" si="2"/>
        <v>1.49</v>
      </c>
      <c r="AJ8" s="115">
        <f t="shared" si="3"/>
        <v>0.12000000000000011</v>
      </c>
      <c r="AK8" s="115">
        <f t="shared" si="4"/>
        <v>1.61</v>
      </c>
      <c r="AL8" s="115">
        <f t="shared" si="5"/>
        <v>1.49</v>
      </c>
      <c r="AM8" s="115" t="e">
        <f t="shared" si="6"/>
        <v>#N/A</v>
      </c>
    </row>
    <row r="9" spans="1:39" x14ac:dyDescent="0.25">
      <c r="A9" s="6">
        <f t="shared" si="7"/>
        <v>5</v>
      </c>
      <c r="B9" s="61"/>
      <c r="C9" s="4" t="str">
        <f t="shared" si="0"/>
        <v/>
      </c>
      <c r="D9" s="4"/>
      <c r="E9" s="15" t="s">
        <v>10</v>
      </c>
      <c r="F9" s="16"/>
      <c r="G9" s="16"/>
      <c r="H9" s="16"/>
      <c r="I9" s="16"/>
      <c r="J9" s="63">
        <f>ROUND(J7*0.9,3)</f>
        <v>0</v>
      </c>
      <c r="K9" s="17" t="s">
        <v>2</v>
      </c>
      <c r="L9" s="4"/>
      <c r="M9" s="4"/>
      <c r="N9" s="4"/>
      <c r="O9" s="4"/>
      <c r="P9" s="4"/>
      <c r="Q9" s="7" t="s">
        <v>31</v>
      </c>
      <c r="R9" s="54">
        <f>I$38</f>
        <v>0</v>
      </c>
      <c r="S9" s="47">
        <f>I$39</f>
        <v>0</v>
      </c>
      <c r="T9" s="13">
        <f t="shared" si="1"/>
        <v>0</v>
      </c>
      <c r="U9" s="14">
        <f>I$40</f>
        <v>0</v>
      </c>
      <c r="V9" s="14">
        <f>I$41</f>
        <v>0</v>
      </c>
      <c r="W9" s="103">
        <f>IF($I$1="Hy-Line W-36", Standards!O21, IF($I$1="Hy-Line Brown", Standards!F21, IF($I$1="Hy-Line W-80", Standards!X21, IF($I$1="Hy-Line Pink", Standards!AG21, IF($I$1="Hy-Line Silver Brown", Standards!AP21, IF($I$1="Hy-Line Sonia", Standards!AY21, 0))))))</f>
        <v>1.59</v>
      </c>
      <c r="X9" s="103" t="str">
        <f>IF($I$1="Hy-Line W-36", Standards!P21, IF($I$1="Hy-Line Brown", Standards!G21, IF($I$1="Hy-Line W-80", Standards!Y21, IF($I$1="Hy-Line Pink", Standards!AH21, IF($I$1="Hy-Line Silver Brown", Standards!AQ21, IF($I$1="Hy-Line Sonia", Standards!AZ21, 0))))))</f>
        <v>–</v>
      </c>
      <c r="Y9" s="103">
        <f>IF($I$1="Hy-Line W-36", Standards!Q21, IF($I$1="Hy-Line Brown", Standards!H21, IF($I$1="Hy-Line W-80", Standards!Z21, IF($I$1="Hy-Line Pink", Standards!AI21, IF($I$1="Hy-Line Silver Brown", Standards!AR21, IF($I$1="Hy-Line Sonia", Standards!BA21, 0))))))</f>
        <v>1.7</v>
      </c>
      <c r="Z9" s="118">
        <f t="shared" si="8"/>
        <v>9.4999999999999973E-2</v>
      </c>
      <c r="AA9" s="118" t="e">
        <f t="shared" si="9"/>
        <v>#N/A</v>
      </c>
      <c r="AI9" s="115">
        <f t="shared" si="2"/>
        <v>1.59</v>
      </c>
      <c r="AJ9" s="115">
        <f t="shared" si="3"/>
        <v>0.10999999999999988</v>
      </c>
      <c r="AK9" s="115">
        <f t="shared" si="4"/>
        <v>1.7</v>
      </c>
      <c r="AL9" s="115">
        <f t="shared" si="5"/>
        <v>1.59</v>
      </c>
      <c r="AM9" s="115" t="e">
        <f t="shared" si="6"/>
        <v>#N/A</v>
      </c>
    </row>
    <row r="10" spans="1:39" x14ac:dyDescent="0.25">
      <c r="A10" s="6">
        <f t="shared" si="7"/>
        <v>6</v>
      </c>
      <c r="B10" s="61"/>
      <c r="C10" s="4" t="str">
        <f t="shared" si="0"/>
        <v/>
      </c>
      <c r="D10" s="4"/>
      <c r="E10" s="15"/>
      <c r="F10" s="16"/>
      <c r="G10" s="16"/>
      <c r="H10" s="16"/>
      <c r="I10" s="16"/>
      <c r="J10" s="16"/>
      <c r="K10" s="17"/>
      <c r="L10" s="4"/>
      <c r="M10" s="4"/>
      <c r="N10" s="4"/>
      <c r="O10" s="4"/>
      <c r="P10" s="4"/>
      <c r="Q10" s="7" t="s">
        <v>32</v>
      </c>
      <c r="R10" s="54">
        <f>J$38</f>
        <v>0</v>
      </c>
      <c r="S10" s="47">
        <f>J$39</f>
        <v>0</v>
      </c>
      <c r="T10" s="13">
        <f t="shared" si="1"/>
        <v>0</v>
      </c>
      <c r="U10" s="14">
        <f>J$40</f>
        <v>0</v>
      </c>
      <c r="V10" s="14">
        <f>J$41</f>
        <v>0</v>
      </c>
      <c r="W10" s="103">
        <f>IF($I$1="Hy-Line W-36", Standards!O22, IF($I$1="Hy-Line Brown", Standards!F22, IF($I$1="Hy-Line W-80", Standards!X22, IF($I$1="Hy-Line Pink", Standards!AG22, IF($I$1="Hy-Line Silver Brown", Standards!AP22, IF($I$1="Hy-Line Sonia", Standards!AY22, 0))))))</f>
        <v>1.65</v>
      </c>
      <c r="X10" s="103" t="str">
        <f>IF($I$1="Hy-Line W-36", Standards!P22, IF($I$1="Hy-Line Brown", Standards!G22, IF($I$1="Hy-Line W-80", Standards!Y22, IF($I$1="Hy-Line Pink", Standards!AH22, IF($I$1="Hy-Line Silver Brown", Standards!AQ22, IF($I$1="Hy-Line Sonia", Standards!AZ22, 0))))))</f>
        <v>–</v>
      </c>
      <c r="Y10" s="103">
        <f>IF($I$1="Hy-Line W-36", Standards!Q22, IF($I$1="Hy-Line Brown", Standards!H22, IF($I$1="Hy-Line W-80", Standards!Z22, IF($I$1="Hy-Line Pink", Standards!AI22, IF($I$1="Hy-Line Silver Brown", Standards!AR22, IF($I$1="Hy-Line Sonia", Standards!BA22, 0))))))</f>
        <v>1.77</v>
      </c>
      <c r="Z10" s="118">
        <f t="shared" si="8"/>
        <v>6.4999999999999947E-2</v>
      </c>
      <c r="AA10" s="118" t="e">
        <f t="shared" si="9"/>
        <v>#N/A</v>
      </c>
      <c r="AI10" s="115">
        <f t="shared" si="2"/>
        <v>1.65</v>
      </c>
      <c r="AJ10" s="115">
        <f t="shared" si="3"/>
        <v>0.12000000000000011</v>
      </c>
      <c r="AK10" s="115">
        <f t="shared" si="4"/>
        <v>1.77</v>
      </c>
      <c r="AL10" s="115">
        <f t="shared" si="5"/>
        <v>1.65</v>
      </c>
      <c r="AM10" s="115" t="e">
        <f t="shared" si="6"/>
        <v>#N/A</v>
      </c>
    </row>
    <row r="11" spans="1:39" x14ac:dyDescent="0.25">
      <c r="A11" s="6">
        <f t="shared" si="7"/>
        <v>7</v>
      </c>
      <c r="B11" s="61"/>
      <c r="C11" s="4" t="str">
        <f t="shared" si="0"/>
        <v/>
      </c>
      <c r="D11" s="4"/>
      <c r="E11" s="15" t="str">
        <f>CONCATENATE("Number of birds outside ",FIXED(J8,3)," and ",FIXED(J9,3)," kg")</f>
        <v>Number of birds outside 0.000 and 0.000 kg</v>
      </c>
      <c r="F11" s="16"/>
      <c r="G11" s="16"/>
      <c r="H11" s="16"/>
      <c r="I11" s="16"/>
      <c r="J11" s="21">
        <f>COUNTIF(C5:C104,"High")+COUNTIF(C5:C104,"Low")</f>
        <v>0</v>
      </c>
      <c r="K11" s="17"/>
      <c r="L11" s="4"/>
      <c r="M11" s="4"/>
      <c r="N11" s="4"/>
      <c r="O11" s="4"/>
      <c r="P11" s="4"/>
      <c r="Q11" s="7" t="s">
        <v>33</v>
      </c>
      <c r="R11" s="54">
        <f>K$38</f>
        <v>0</v>
      </c>
      <c r="S11" s="47">
        <f>K$39</f>
        <v>0</v>
      </c>
      <c r="T11" s="13">
        <f t="shared" si="1"/>
        <v>0</v>
      </c>
      <c r="U11" s="14">
        <f>K$40</f>
        <v>0</v>
      </c>
      <c r="V11" s="14">
        <f>K$41</f>
        <v>0</v>
      </c>
      <c r="W11" s="103">
        <f>IF($I$1="Hy-Line W-36", Standards!O23, IF($I$1="Hy-Line Brown", Standards!F23, IF($I$1="Hy-Line W-80", Standards!X23, IF($I$1="Hy-Line Pink", Standards!AG23, IF($I$1="Hy-Line Silver Brown", Standards!AP23, IF($I$1="Hy-Line Sonia", Standards!AY23, 0))))))</f>
        <v>1.7</v>
      </c>
      <c r="X11" s="103" t="str">
        <f>IF($I$1="Hy-Line W-36", Standards!P23, IF($I$1="Hy-Line Brown", Standards!G23, IF($I$1="Hy-Line W-80", Standards!Y23, IF($I$1="Hy-Line Pink", Standards!AH23, IF($I$1="Hy-Line Silver Brown", Standards!AQ23, IF($I$1="Hy-Line Sonia", Standards!AZ23, 0))))))</f>
        <v>–</v>
      </c>
      <c r="Y11" s="103">
        <f>IF($I$1="Hy-Line W-36", Standards!Q23, IF($I$1="Hy-Line Brown", Standards!H23, IF($I$1="Hy-Line W-80", Standards!Z23, IF($I$1="Hy-Line Pink", Standards!AI23, IF($I$1="Hy-Line Silver Brown", Standards!AR23, IF($I$1="Hy-Line Sonia", Standards!BA23, 0))))))</f>
        <v>1.81</v>
      </c>
      <c r="Z11" s="118">
        <f t="shared" si="8"/>
        <v>4.4999999999999929E-2</v>
      </c>
      <c r="AA11" s="118" t="e">
        <f t="shared" si="9"/>
        <v>#N/A</v>
      </c>
      <c r="AI11" s="115">
        <f t="shared" si="2"/>
        <v>1.7</v>
      </c>
      <c r="AJ11" s="115">
        <f t="shared" si="3"/>
        <v>0.1100000000000001</v>
      </c>
      <c r="AK11" s="115">
        <f t="shared" si="4"/>
        <v>1.81</v>
      </c>
      <c r="AL11" s="115">
        <f t="shared" si="5"/>
        <v>1.7</v>
      </c>
      <c r="AM11" s="115" t="e">
        <f t="shared" si="6"/>
        <v>#N/A</v>
      </c>
    </row>
    <row r="12" spans="1:39" x14ac:dyDescent="0.25">
      <c r="A12" s="6">
        <f t="shared" si="7"/>
        <v>8</v>
      </c>
      <c r="B12" s="61"/>
      <c r="C12" s="4" t="str">
        <f t="shared" si="0"/>
        <v/>
      </c>
      <c r="D12" s="4"/>
      <c r="E12" s="18" t="str">
        <f>CONCATENATE("Uniformity = ([",J5,"-",J11,"]/",J5,") x 100 = ")</f>
        <v xml:space="preserve">Uniformity = ([0-0]/0) x 100 = </v>
      </c>
      <c r="F12" s="19"/>
      <c r="G12" s="19"/>
      <c r="H12" s="19"/>
      <c r="I12" s="19"/>
      <c r="J12" s="19">
        <f>IFERROR(ROUND(((J5-J11)/J5)*100,0), 0)</f>
        <v>0</v>
      </c>
      <c r="K12" s="20" t="s">
        <v>11</v>
      </c>
      <c r="L12" s="4"/>
      <c r="M12" s="4"/>
      <c r="N12" s="4"/>
      <c r="O12" s="4"/>
      <c r="P12" s="4"/>
      <c r="Q12" s="7" t="s">
        <v>34</v>
      </c>
      <c r="R12" s="54">
        <f>L$38</f>
        <v>0</v>
      </c>
      <c r="S12" s="47">
        <f>L$39</f>
        <v>0</v>
      </c>
      <c r="T12" s="13">
        <f t="shared" si="1"/>
        <v>0</v>
      </c>
      <c r="U12" s="14">
        <f>L$40</f>
        <v>0</v>
      </c>
      <c r="V12" s="14">
        <f>L$41</f>
        <v>0</v>
      </c>
      <c r="W12" s="103">
        <f>IF($I$1="Hy-Line W-36", Standards!O24, IF($I$1="Hy-Line Brown", Standards!F24, IF($I$1="Hy-Line W-80", Standards!X24, IF($I$1="Hy-Line Pink", Standards!AG24, IF($I$1="Hy-Line Silver Brown", Standards!AP24, IF($I$1="Hy-Line Sonia", Standards!AY24, 0))))))</f>
        <v>1.75</v>
      </c>
      <c r="X12" s="103" t="str">
        <f>IF($I$1="Hy-Line W-36", Standards!P24, IF($I$1="Hy-Line Brown", Standards!G24, IF($I$1="Hy-Line W-80", Standards!Y24, IF($I$1="Hy-Line Pink", Standards!AH24, IF($I$1="Hy-Line Silver Brown", Standards!AQ24, IF($I$1="Hy-Line Sonia", Standards!AZ24, 0))))))</f>
        <v>–</v>
      </c>
      <c r="Y12" s="103">
        <f>IF($I$1="Hy-Line W-36", Standards!Q24, IF($I$1="Hy-Line Brown", Standards!H24, IF($I$1="Hy-Line W-80", Standards!Z24, IF($I$1="Hy-Line Pink", Standards!AI24, IF($I$1="Hy-Line Silver Brown", Standards!AR24, IF($I$1="Hy-Line Sonia", Standards!BA24, 0))))))</f>
        <v>1.85</v>
      </c>
      <c r="Z12" s="118">
        <f t="shared" si="8"/>
        <v>4.5000000000000151E-2</v>
      </c>
      <c r="AA12" s="118" t="e">
        <f t="shared" si="9"/>
        <v>#N/A</v>
      </c>
      <c r="AI12" s="115">
        <f t="shared" si="2"/>
        <v>1.75</v>
      </c>
      <c r="AJ12" s="115">
        <f t="shared" si="3"/>
        <v>0.10000000000000009</v>
      </c>
      <c r="AK12" s="115">
        <f t="shared" si="4"/>
        <v>1.85</v>
      </c>
      <c r="AL12" s="115">
        <f t="shared" si="5"/>
        <v>1.75</v>
      </c>
      <c r="AM12" s="115" t="e">
        <f t="shared" si="6"/>
        <v>#N/A</v>
      </c>
    </row>
    <row r="13" spans="1:39" ht="15.75" thickBot="1" x14ac:dyDescent="0.3">
      <c r="A13" s="6">
        <f t="shared" si="7"/>
        <v>9</v>
      </c>
      <c r="B13" s="61"/>
      <c r="C13" s="4" t="str">
        <f t="shared" si="0"/>
        <v/>
      </c>
      <c r="D13" s="4"/>
      <c r="E13" s="22" t="str">
        <f>IFERROR(CONCATENATE("CV = (",TEXT(G19, "#.##"),"/",TEXT(J7,"#.###"),") x 100 = "), "CV%")</f>
        <v>CV%</v>
      </c>
      <c r="F13" s="23"/>
      <c r="G13" s="23"/>
      <c r="H13" s="23"/>
      <c r="I13" s="23"/>
      <c r="J13" s="24">
        <f>IFERROR((G19/J7)*100, 0)</f>
        <v>0</v>
      </c>
      <c r="K13" s="25" t="s">
        <v>11</v>
      </c>
      <c r="L13" s="4"/>
      <c r="M13" s="4"/>
      <c r="N13" s="26" t="s">
        <v>12</v>
      </c>
      <c r="O13" s="27" t="s">
        <v>13</v>
      </c>
      <c r="P13" s="4"/>
      <c r="Q13" s="7" t="s">
        <v>35</v>
      </c>
      <c r="R13" s="54">
        <f>M$38</f>
        <v>0</v>
      </c>
      <c r="S13" s="47">
        <f>M$39</f>
        <v>0</v>
      </c>
      <c r="T13" s="13">
        <f t="shared" si="1"/>
        <v>0</v>
      </c>
      <c r="U13" s="14">
        <f>M$40</f>
        <v>0</v>
      </c>
      <c r="V13" s="14">
        <f>M$41</f>
        <v>0</v>
      </c>
      <c r="W13" s="103">
        <f>IF($I$1="Hy-Line W-36", Standards!O25, IF($I$1="Hy-Line Brown", Standards!F25, IF($I$1="Hy-Line W-80", Standards!X25, IF($I$1="Hy-Line Pink", Standards!AG25, IF($I$1="Hy-Line Silver Brown", Standards!AP25, IF($I$1="Hy-Line Sonia", Standards!AY25, 0))))))</f>
        <v>1.78</v>
      </c>
      <c r="X13" s="103" t="str">
        <f>IF($I$1="Hy-Line W-36", Standards!P25, IF($I$1="Hy-Line Brown", Standards!G25, IF($I$1="Hy-Line W-80", Standards!Y25, IF($I$1="Hy-Line Pink", Standards!AH25, IF($I$1="Hy-Line Silver Brown", Standards!AQ25, IF($I$1="Hy-Line Sonia", Standards!AZ25, 0))))))</f>
        <v>–</v>
      </c>
      <c r="Y13" s="103">
        <f>IF($I$1="Hy-Line W-36", Standards!Q25, IF($I$1="Hy-Line Brown", Standards!H25, IF($I$1="Hy-Line W-80", Standards!Z25, IF($I$1="Hy-Line Pink", Standards!AI25, IF($I$1="Hy-Line Silver Brown", Standards!AR25, IF($I$1="Hy-Line Sonia", Standards!BA25, 0))))))</f>
        <v>1.88</v>
      </c>
      <c r="Z13" s="118">
        <f t="shared" si="8"/>
        <v>3.0000000000000027E-2</v>
      </c>
      <c r="AA13" s="118" t="e">
        <f t="shared" si="9"/>
        <v>#N/A</v>
      </c>
      <c r="AI13" s="115">
        <f t="shared" si="2"/>
        <v>1.78</v>
      </c>
      <c r="AJ13" s="115">
        <f t="shared" si="3"/>
        <v>9.9999999999999867E-2</v>
      </c>
      <c r="AK13" s="115">
        <f t="shared" si="4"/>
        <v>1.88</v>
      </c>
      <c r="AL13" s="115">
        <f t="shared" si="5"/>
        <v>1.78</v>
      </c>
      <c r="AM13" s="115" t="e">
        <f t="shared" si="6"/>
        <v>#N/A</v>
      </c>
    </row>
    <row r="14" spans="1:39" x14ac:dyDescent="0.25">
      <c r="A14" s="6">
        <f t="shared" si="7"/>
        <v>10</v>
      </c>
      <c r="B14" s="61"/>
      <c r="C14" s="4" t="str">
        <f t="shared" si="0"/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  <c r="O14" s="28"/>
      <c r="P14" s="4"/>
      <c r="Q14" s="7" t="s">
        <v>36</v>
      </c>
      <c r="R14" s="54">
        <f>N$38</f>
        <v>0</v>
      </c>
      <c r="S14" s="47">
        <f>N$39</f>
        <v>0</v>
      </c>
      <c r="T14" s="13">
        <f t="shared" si="1"/>
        <v>0</v>
      </c>
      <c r="U14" s="14">
        <f>N$40</f>
        <v>0</v>
      </c>
      <c r="V14" s="14">
        <f>N$41</f>
        <v>0</v>
      </c>
      <c r="W14" s="103">
        <f>IF($I$1="Hy-Line W-36", Standards!O26, IF($I$1="Hy-Line Brown", Standards!F26, IF($I$1="Hy-Line W-80", Standards!X26, IF($I$1="Hy-Line Pink", Standards!AG26, IF($I$1="Hy-Line Silver Brown", Standards!AP26, IF($I$1="Hy-Line Sonia", Standards!AY26, 0))))))</f>
        <v>1.81</v>
      </c>
      <c r="X14" s="103" t="str">
        <f>IF($I$1="Hy-Line W-36", Standards!P26, IF($I$1="Hy-Line Brown", Standards!G26, IF($I$1="Hy-Line W-80", Standards!Y26, IF($I$1="Hy-Line Pink", Standards!AH26, IF($I$1="Hy-Line Silver Brown", Standards!AQ26, IF($I$1="Hy-Line Sonia", Standards!AZ26, 0))))))</f>
        <v>–</v>
      </c>
      <c r="Y14" s="103">
        <f>IF($I$1="Hy-Line W-36", Standards!Q26, IF($I$1="Hy-Line Brown", Standards!H26, IF($I$1="Hy-Line W-80", Standards!Z26, IF($I$1="Hy-Line Pink", Standards!AI26, IF($I$1="Hy-Line Silver Brown", Standards!AR26, IF($I$1="Hy-Line Sonia", Standards!BA26, 0))))))</f>
        <v>1.91</v>
      </c>
      <c r="Z14" s="118">
        <f t="shared" si="8"/>
        <v>2.9999999999999805E-2</v>
      </c>
      <c r="AA14" s="118" t="e">
        <f t="shared" si="9"/>
        <v>#N/A</v>
      </c>
      <c r="AI14" s="115">
        <f t="shared" si="2"/>
        <v>1.81</v>
      </c>
      <c r="AJ14" s="115">
        <f t="shared" si="3"/>
        <v>9.9999999999999867E-2</v>
      </c>
      <c r="AK14" s="115">
        <f t="shared" si="4"/>
        <v>1.91</v>
      </c>
      <c r="AL14" s="115">
        <f t="shared" si="5"/>
        <v>1.81</v>
      </c>
      <c r="AM14" s="115" t="e">
        <f t="shared" si="6"/>
        <v>#N/A</v>
      </c>
    </row>
    <row r="15" spans="1:39" x14ac:dyDescent="0.25">
      <c r="A15" s="6">
        <f t="shared" si="7"/>
        <v>11</v>
      </c>
      <c r="B15" s="61"/>
      <c r="C15" s="4" t="str">
        <f t="shared" si="0"/>
        <v/>
      </c>
      <c r="D15" s="4"/>
      <c r="E15" s="4"/>
      <c r="F15" s="4" t="s">
        <v>14</v>
      </c>
      <c r="G15" s="64">
        <f>MIN(B5:B104)-0.00000001</f>
        <v>-1E-8</v>
      </c>
      <c r="H15" s="64">
        <f>ROUNDDOWN(G15,1)</f>
        <v>0</v>
      </c>
      <c r="I15" s="4"/>
      <c r="J15" s="4" t="s">
        <v>15</v>
      </c>
      <c r="K15" s="4"/>
      <c r="L15" s="4"/>
      <c r="M15" s="4"/>
      <c r="N15" s="27" t="str">
        <f>CONCATENATE(FIXED(H15,2),"–",FIXED(J18,2))</f>
        <v>0.00–0.01</v>
      </c>
      <c r="O15" s="28">
        <f>COUNTIF($B$5:$B$105,"&lt;"&amp;J18)-COUNTIF($B$5:$B105,"&lt;"&amp;J17)</f>
        <v>0</v>
      </c>
      <c r="P15" s="4"/>
      <c r="Q15" s="7" t="s">
        <v>37</v>
      </c>
      <c r="R15" s="54">
        <f>O$38</f>
        <v>0</v>
      </c>
      <c r="S15" s="47">
        <f>O$39</f>
        <v>0</v>
      </c>
      <c r="T15" s="13">
        <f t="shared" si="1"/>
        <v>0</v>
      </c>
      <c r="U15" s="14">
        <f>O$40</f>
        <v>0</v>
      </c>
      <c r="V15" s="14">
        <f>O$41</f>
        <v>0</v>
      </c>
      <c r="W15" s="103">
        <f>IF($I$1="Hy-Line W-36", Standards!O27, IF($I$1="Hy-Line Brown", Standards!F27, IF($I$1="Hy-Line W-80", Standards!X27, IF($I$1="Hy-Line Pink", Standards!AG27, IF($I$1="Hy-Line Silver Brown", Standards!AP27, IF($I$1="Hy-Line Sonia", Standards!AY27, 0))))))</f>
        <v>1.82</v>
      </c>
      <c r="X15" s="103" t="str">
        <f>IF($I$1="Hy-Line W-36", Standards!P27, IF($I$1="Hy-Line Brown", Standards!G27, IF($I$1="Hy-Line W-80", Standards!Y27, IF($I$1="Hy-Line Pink", Standards!AH27, IF($I$1="Hy-Line Silver Brown", Standards!AQ27, IF($I$1="Hy-Line Sonia", Standards!AZ27, 0))))))</f>
        <v>–</v>
      </c>
      <c r="Y15" s="103">
        <f>IF($I$1="Hy-Line W-36", Standards!Q27, IF($I$1="Hy-Line Brown", Standards!H27, IF($I$1="Hy-Line W-80", Standards!Z27, IF($I$1="Hy-Line Pink", Standards!AI27, IF($I$1="Hy-Line Silver Brown", Standards!AR27, IF($I$1="Hy-Line Sonia", Standards!BA27, 0))))))</f>
        <v>1.93</v>
      </c>
      <c r="Z15" s="118">
        <f t="shared" si="8"/>
        <v>1.5000000000000124E-2</v>
      </c>
      <c r="AA15" s="118" t="e">
        <f t="shared" si="9"/>
        <v>#N/A</v>
      </c>
      <c r="AI15" s="115">
        <f t="shared" si="2"/>
        <v>1.82</v>
      </c>
      <c r="AJ15" s="115">
        <f t="shared" si="3"/>
        <v>0.10999999999999988</v>
      </c>
      <c r="AK15" s="115">
        <f t="shared" si="4"/>
        <v>1.93</v>
      </c>
      <c r="AL15" s="115">
        <f t="shared" si="5"/>
        <v>1.82</v>
      </c>
      <c r="AM15" s="115" t="e">
        <f t="shared" si="6"/>
        <v>#N/A</v>
      </c>
    </row>
    <row r="16" spans="1:39" x14ac:dyDescent="0.25">
      <c r="A16" s="6">
        <f t="shared" si="7"/>
        <v>12</v>
      </c>
      <c r="B16" s="61"/>
      <c r="C16" s="4" t="str">
        <f t="shared" si="0"/>
        <v/>
      </c>
      <c r="D16" s="4"/>
      <c r="E16" s="4"/>
      <c r="F16" s="4" t="s">
        <v>16</v>
      </c>
      <c r="G16" s="64">
        <f>MAX(B5:B104)+0.00000001</f>
        <v>1E-8</v>
      </c>
      <c r="H16" s="64">
        <f>ROUNDUP(G16,1)</f>
        <v>0.1</v>
      </c>
      <c r="I16" s="4"/>
      <c r="J16" s="27" t="s">
        <v>17</v>
      </c>
      <c r="K16" s="27" t="s">
        <v>18</v>
      </c>
      <c r="L16" s="4"/>
      <c r="M16" s="4"/>
      <c r="N16" s="27" t="str">
        <f>CONCATENATE(FIXED(J18,2),"–",FIXED(J19,2))</f>
        <v>0.01–0.02</v>
      </c>
      <c r="O16" s="28">
        <f>COUNTIF($B$5:$B$105,"&lt;"&amp;J19)-COUNTIF($B$5:$B106,"&lt;"&amp;J18)</f>
        <v>0</v>
      </c>
      <c r="P16" s="4"/>
      <c r="Q16" s="7" t="s">
        <v>38</v>
      </c>
      <c r="R16" s="54">
        <f>P$38</f>
        <v>0</v>
      </c>
      <c r="S16" s="47">
        <f>P$39</f>
        <v>0</v>
      </c>
      <c r="T16" s="13">
        <f t="shared" si="1"/>
        <v>0</v>
      </c>
      <c r="U16" s="14">
        <f>P$40</f>
        <v>0</v>
      </c>
      <c r="V16" s="14">
        <f>P$41</f>
        <v>0</v>
      </c>
      <c r="W16" s="103">
        <f>IF($I$1="Hy-Line W-36", Standards!O28, IF($I$1="Hy-Line Brown", Standards!F28, IF($I$1="Hy-Line W-80", Standards!X28, IF($I$1="Hy-Line Pink", Standards!AG28, IF($I$1="Hy-Line Silver Brown", Standards!AP28, IF($I$1="Hy-Line Sonia", Standards!AY28, 0))))))</f>
        <v>1.83</v>
      </c>
      <c r="X16" s="103" t="str">
        <f>IF($I$1="Hy-Line W-36", Standards!P28, IF($I$1="Hy-Line Brown", Standards!G28, IF($I$1="Hy-Line W-80", Standards!Y28, IF($I$1="Hy-Line Pink", Standards!AH28, IF($I$1="Hy-Line Silver Brown", Standards!AQ28, IF($I$1="Hy-Line Sonia", Standards!AZ28, 0))))))</f>
        <v>–</v>
      </c>
      <c r="Y16" s="103">
        <f>IF($I$1="Hy-Line W-36", Standards!Q28, IF($I$1="Hy-Line Brown", Standards!H28, IF($I$1="Hy-Line W-80", Standards!Z28, IF($I$1="Hy-Line Pink", Standards!AI28, IF($I$1="Hy-Line Silver Brown", Standards!AR28, IF($I$1="Hy-Line Sonia", Standards!BA28, 0))))))</f>
        <v>1.94</v>
      </c>
      <c r="Z16" s="118">
        <f t="shared" si="8"/>
        <v>1.0000000000000009E-2</v>
      </c>
      <c r="AA16" s="118" t="e">
        <f t="shared" si="9"/>
        <v>#N/A</v>
      </c>
      <c r="AI16" s="115">
        <f t="shared" si="2"/>
        <v>1.83</v>
      </c>
      <c r="AJ16" s="115">
        <f t="shared" si="3"/>
        <v>0.10999999999999988</v>
      </c>
      <c r="AK16" s="115">
        <f t="shared" si="4"/>
        <v>1.94</v>
      </c>
      <c r="AL16" s="115">
        <f t="shared" si="5"/>
        <v>1.83</v>
      </c>
      <c r="AM16" s="115" t="e">
        <f t="shared" si="6"/>
        <v>#N/A</v>
      </c>
    </row>
    <row r="17" spans="1:39" x14ac:dyDescent="0.25">
      <c r="A17" s="6">
        <f t="shared" si="7"/>
        <v>13</v>
      </c>
      <c r="B17" s="61"/>
      <c r="C17" s="4" t="str">
        <f t="shared" si="0"/>
        <v/>
      </c>
      <c r="D17" s="4"/>
      <c r="E17" s="4"/>
      <c r="F17" s="4" t="s">
        <v>19</v>
      </c>
      <c r="G17" s="64">
        <f>ROUND((J7-G15)/5,3)</f>
        <v>0</v>
      </c>
      <c r="H17" s="64">
        <f>ROUND((H16-H15)/10,3)</f>
        <v>0.01</v>
      </c>
      <c r="I17" s="4"/>
      <c r="J17" s="29">
        <f>H15</f>
        <v>0</v>
      </c>
      <c r="K17" s="29" t="e">
        <f t="shared" ref="K17:K27" si="10">NORMDIST(J17,$J$7,$G$19,FALSE)</f>
        <v>#DIV/0!</v>
      </c>
      <c r="L17" s="4"/>
      <c r="M17" s="4"/>
      <c r="N17" s="27" t="str">
        <f t="shared" ref="N17:N24" si="11">CONCATENATE(FIXED(J19,2),"–",FIXED(J20,2))</f>
        <v>0.02–0.03</v>
      </c>
      <c r="O17" s="28">
        <f>COUNTIF($B$5:$B$105,"&lt;"&amp;J20)-COUNTIF($B$5:$B107,"&lt;"&amp;J19)</f>
        <v>0</v>
      </c>
      <c r="P17" s="4"/>
      <c r="Q17" s="7" t="s">
        <v>39</v>
      </c>
      <c r="R17" s="54">
        <f>Q$38</f>
        <v>0</v>
      </c>
      <c r="S17" s="47">
        <f>Q$39</f>
        <v>0</v>
      </c>
      <c r="T17" s="13">
        <f t="shared" si="1"/>
        <v>0</v>
      </c>
      <c r="U17" s="14">
        <f>Q$40</f>
        <v>0</v>
      </c>
      <c r="V17" s="14">
        <f>Q$41</f>
        <v>0</v>
      </c>
      <c r="W17" s="103">
        <f>IF($I$1="Hy-Line W-36", Standards!O29, IF($I$1="Hy-Line Brown", Standards!F29, IF($I$1="Hy-Line W-80", Standards!X29, IF($I$1="Hy-Line Pink", Standards!AG29, IF($I$1="Hy-Line Silver Brown", Standards!AP29, IF($I$1="Hy-Line Sonia", Standards!AY29, 0))))))</f>
        <v>1.85</v>
      </c>
      <c r="X17" s="103" t="str">
        <f>IF($I$1="Hy-Line W-36", Standards!P29, IF($I$1="Hy-Line Brown", Standards!G29, IF($I$1="Hy-Line W-80", Standards!Y29, IF($I$1="Hy-Line Pink", Standards!AH29, IF($I$1="Hy-Line Silver Brown", Standards!AQ29, IF($I$1="Hy-Line Sonia", Standards!AZ29, 0))))))</f>
        <v>–</v>
      </c>
      <c r="Y17" s="103">
        <f>IF($I$1="Hy-Line W-36", Standards!Q29, IF($I$1="Hy-Line Brown", Standards!H29, IF($I$1="Hy-Line W-80", Standards!Z29, IF($I$1="Hy-Line Pink", Standards!AI29, IF($I$1="Hy-Line Silver Brown", Standards!AR29, IF($I$1="Hy-Line Sonia", Standards!BA29, 0))))))</f>
        <v>1.95</v>
      </c>
      <c r="Z17" s="118">
        <f t="shared" si="8"/>
        <v>1.4999999999999902E-2</v>
      </c>
      <c r="AA17" s="118" t="e">
        <f t="shared" si="9"/>
        <v>#N/A</v>
      </c>
      <c r="AI17" s="115">
        <f t="shared" si="2"/>
        <v>1.85</v>
      </c>
      <c r="AJ17" s="115">
        <f t="shared" si="3"/>
        <v>9.9999999999999867E-2</v>
      </c>
      <c r="AK17" s="115">
        <f t="shared" si="4"/>
        <v>1.95</v>
      </c>
      <c r="AL17" s="115">
        <f t="shared" si="5"/>
        <v>1.85</v>
      </c>
      <c r="AM17" s="115" t="e">
        <f t="shared" si="6"/>
        <v>#N/A</v>
      </c>
    </row>
    <row r="18" spans="1:39" x14ac:dyDescent="0.25">
      <c r="A18" s="6">
        <f t="shared" si="7"/>
        <v>14</v>
      </c>
      <c r="B18" s="61"/>
      <c r="C18" s="4" t="str">
        <f t="shared" si="0"/>
        <v/>
      </c>
      <c r="D18" s="4"/>
      <c r="E18" s="4"/>
      <c r="F18" s="4"/>
      <c r="G18" s="4"/>
      <c r="H18" s="4"/>
      <c r="I18" s="4"/>
      <c r="J18" s="29">
        <f t="shared" ref="J18:J27" si="12">J17+$H$17</f>
        <v>0.01</v>
      </c>
      <c r="K18" s="29" t="e">
        <f t="shared" si="10"/>
        <v>#DIV/0!</v>
      </c>
      <c r="L18" s="4"/>
      <c r="M18" s="4"/>
      <c r="N18" s="27" t="str">
        <f t="shared" si="11"/>
        <v>0.03–0.04</v>
      </c>
      <c r="O18" s="28">
        <f>COUNTIF($B$5:$B$105,"&lt;"&amp;J21)-COUNTIF($B$5:$B108,"&lt;"&amp;J20)</f>
        <v>0</v>
      </c>
      <c r="P18" s="4"/>
      <c r="Q18" s="7" t="s">
        <v>40</v>
      </c>
      <c r="R18" s="54">
        <f>R$38</f>
        <v>0</v>
      </c>
      <c r="S18" s="47">
        <f>R$39</f>
        <v>0</v>
      </c>
      <c r="T18" s="13">
        <f t="shared" si="1"/>
        <v>0</v>
      </c>
      <c r="U18" s="14">
        <f>R$40</f>
        <v>0</v>
      </c>
      <c r="V18" s="14">
        <f>R$41</f>
        <v>0</v>
      </c>
      <c r="W18" s="103">
        <f>IF($I$1="Hy-Line W-36", Standards!O30, IF($I$1="Hy-Line Brown", Standards!F30, IF($I$1="Hy-Line W-80", Standards!X30, IF($I$1="Hy-Line Pink", Standards!AG30, IF($I$1="Hy-Line Silver Brown", Standards!AP30, IF($I$1="Hy-Line Sonia", Standards!AY30, 0))))))</f>
        <v>1.86</v>
      </c>
      <c r="X18" s="103" t="str">
        <f>IF($I$1="Hy-Line W-36", Standards!P30, IF($I$1="Hy-Line Brown", Standards!G30, IF($I$1="Hy-Line W-80", Standards!Y30, IF($I$1="Hy-Line Pink", Standards!AH30, IF($I$1="Hy-Line Silver Brown", Standards!AQ30, IF($I$1="Hy-Line Sonia", Standards!AZ30, 0))))))</f>
        <v>–</v>
      </c>
      <c r="Y18" s="103">
        <f>IF($I$1="Hy-Line W-36", Standards!Q30, IF($I$1="Hy-Line Brown", Standards!H30, IF($I$1="Hy-Line W-80", Standards!Z30, IF($I$1="Hy-Line Pink", Standards!AI30, IF($I$1="Hy-Line Silver Brown", Standards!AR30, IF($I$1="Hy-Line Sonia", Standards!BA30, 0))))))</f>
        <v>1.97</v>
      </c>
      <c r="Z18" s="118">
        <f t="shared" si="8"/>
        <v>1.5000000000000124E-2</v>
      </c>
      <c r="AA18" s="118" t="e">
        <f t="shared" si="9"/>
        <v>#N/A</v>
      </c>
      <c r="AI18" s="115">
        <f t="shared" si="2"/>
        <v>1.86</v>
      </c>
      <c r="AJ18" s="115">
        <f t="shared" si="3"/>
        <v>0.10999999999999988</v>
      </c>
      <c r="AK18" s="115">
        <f t="shared" si="4"/>
        <v>1.97</v>
      </c>
      <c r="AL18" s="115">
        <f t="shared" si="5"/>
        <v>1.86</v>
      </c>
      <c r="AM18" s="115" t="e">
        <f t="shared" si="6"/>
        <v>#N/A</v>
      </c>
    </row>
    <row r="19" spans="1:39" x14ac:dyDescent="0.25">
      <c r="A19" s="6">
        <f t="shared" si="7"/>
        <v>15</v>
      </c>
      <c r="B19" s="61"/>
      <c r="C19" s="4" t="str">
        <f t="shared" si="0"/>
        <v/>
      </c>
      <c r="D19" s="4"/>
      <c r="E19" s="4"/>
      <c r="F19" s="4" t="s">
        <v>20</v>
      </c>
      <c r="G19" s="65" t="e">
        <f>STDEV(B4:B105)</f>
        <v>#DIV/0!</v>
      </c>
      <c r="H19" s="4"/>
      <c r="I19" s="4"/>
      <c r="J19" s="29">
        <f t="shared" si="12"/>
        <v>0.02</v>
      </c>
      <c r="K19" s="29" t="e">
        <f t="shared" si="10"/>
        <v>#DIV/0!</v>
      </c>
      <c r="L19" s="4"/>
      <c r="M19" s="4"/>
      <c r="N19" s="27" t="str">
        <f t="shared" si="11"/>
        <v>0.04–0.05</v>
      </c>
      <c r="O19" s="28">
        <f>COUNTIF($B$5:$B$105,"&lt;"&amp;J22)-COUNTIF($B$5:$B109,"&lt;"&amp;J21)</f>
        <v>0</v>
      </c>
      <c r="P19" s="4"/>
      <c r="Q19" s="7" t="s">
        <v>41</v>
      </c>
      <c r="R19" s="54">
        <f>S$38</f>
        <v>0</v>
      </c>
      <c r="S19" s="47">
        <f>S$39</f>
        <v>0</v>
      </c>
      <c r="T19" s="13">
        <f t="shared" si="1"/>
        <v>0</v>
      </c>
      <c r="U19" s="14">
        <f>S$40</f>
        <v>0</v>
      </c>
      <c r="V19" s="14">
        <f>S$41</f>
        <v>0</v>
      </c>
      <c r="W19" s="103">
        <f>IF($I$1="Hy-Line W-36", Standards!O31, IF($I$1="Hy-Line Brown", Standards!F31, IF($I$1="Hy-Line W-80", Standards!X31, IF($I$1="Hy-Line Pink", Standards!AG31, IF($I$1="Hy-Line Silver Brown", Standards!AP31, IF($I$1="Hy-Line Sonia", Standards!AY31, 0))))))</f>
        <v>1.87</v>
      </c>
      <c r="X19" s="103" t="str">
        <f>IF($I$1="Hy-Line W-36", Standards!P31, IF($I$1="Hy-Line Brown", Standards!G31, IF($I$1="Hy-Line W-80", Standards!Y31, IF($I$1="Hy-Line Pink", Standards!AH31, IF($I$1="Hy-Line Silver Brown", Standards!AQ31, IF($I$1="Hy-Line Sonia", Standards!AZ31, 0))))))</f>
        <v>–</v>
      </c>
      <c r="Y19" s="103">
        <f>IF($I$1="Hy-Line W-36", Standards!Q31, IF($I$1="Hy-Line Brown", Standards!H31, IF($I$1="Hy-Line W-80", Standards!Z31, IF($I$1="Hy-Line Pink", Standards!AI31, IF($I$1="Hy-Line Silver Brown", Standards!AR31, IF($I$1="Hy-Line Sonia", Standards!BA31, 0))))))</f>
        <v>1.98</v>
      </c>
      <c r="Z19" s="118">
        <f t="shared" si="8"/>
        <v>1.0000000000000009E-2</v>
      </c>
      <c r="AA19" s="118" t="e">
        <f t="shared" si="9"/>
        <v>#N/A</v>
      </c>
      <c r="AI19" s="115">
        <f t="shared" si="2"/>
        <v>1.87</v>
      </c>
      <c r="AJ19" s="115">
        <f t="shared" si="3"/>
        <v>0.10999999999999988</v>
      </c>
      <c r="AK19" s="115">
        <f t="shared" si="4"/>
        <v>1.98</v>
      </c>
      <c r="AL19" s="115">
        <f t="shared" si="5"/>
        <v>1.87</v>
      </c>
      <c r="AM19" s="115" t="e">
        <f t="shared" si="6"/>
        <v>#N/A</v>
      </c>
    </row>
    <row r="20" spans="1:39" x14ac:dyDescent="0.25">
      <c r="A20" s="6">
        <f t="shared" si="7"/>
        <v>16</v>
      </c>
      <c r="B20" s="61"/>
      <c r="C20" s="4" t="str">
        <f t="shared" si="0"/>
        <v/>
      </c>
      <c r="D20" s="4"/>
      <c r="E20" s="4"/>
      <c r="F20" s="4"/>
      <c r="G20" s="4"/>
      <c r="H20" s="4"/>
      <c r="I20" s="4"/>
      <c r="J20" s="29">
        <f t="shared" si="12"/>
        <v>0.03</v>
      </c>
      <c r="K20" s="29" t="e">
        <f t="shared" si="10"/>
        <v>#DIV/0!</v>
      </c>
      <c r="L20" s="4"/>
      <c r="M20" s="4"/>
      <c r="N20" s="27" t="str">
        <f t="shared" si="11"/>
        <v>0.05–0.06</v>
      </c>
      <c r="O20" s="28">
        <f>COUNTIF($B$5:$B$105,"&lt;"&amp;J23)-COUNTIF($B$5:$B110,"&lt;"&amp;J22)</f>
        <v>0</v>
      </c>
      <c r="P20" s="4"/>
      <c r="Q20" s="7" t="s">
        <v>42</v>
      </c>
      <c r="R20" s="54">
        <f>T$38</f>
        <v>0</v>
      </c>
      <c r="S20" s="47">
        <f>T$39</f>
        <v>0</v>
      </c>
      <c r="T20" s="13">
        <f t="shared" si="1"/>
        <v>0</v>
      </c>
      <c r="U20" s="14">
        <f>T$40</f>
        <v>0</v>
      </c>
      <c r="V20" s="14">
        <f>T$41</f>
        <v>0</v>
      </c>
      <c r="W20" s="103">
        <f>IF($I$1="Hy-Line W-36", Standards!O32, IF($I$1="Hy-Line Brown", Standards!F32, IF($I$1="Hy-Line W-80", Standards!X32, IF($I$1="Hy-Line Pink", Standards!AG32, IF($I$1="Hy-Line Silver Brown", Standards!AP32, IF($I$1="Hy-Line Sonia", Standards!AY32, 0))))))</f>
        <v>1.87</v>
      </c>
      <c r="X20" s="103" t="str">
        <f>IF($I$1="Hy-Line W-36", Standards!P32, IF($I$1="Hy-Line Brown", Standards!G32, IF($I$1="Hy-Line W-80", Standards!Y32, IF($I$1="Hy-Line Pink", Standards!AH32, IF($I$1="Hy-Line Silver Brown", Standards!AQ32, IF($I$1="Hy-Line Sonia", Standards!AZ32, 0))))))</f>
        <v>–</v>
      </c>
      <c r="Y20" s="103">
        <f>IF($I$1="Hy-Line W-36", Standards!Q32, IF($I$1="Hy-Line Brown", Standards!H32, IF($I$1="Hy-Line W-80", Standards!Z32, IF($I$1="Hy-Line Pink", Standards!AI32, IF($I$1="Hy-Line Silver Brown", Standards!AR32, IF($I$1="Hy-Line Sonia", Standards!BA32, 0))))))</f>
        <v>1.98</v>
      </c>
      <c r="Z20" s="118">
        <f t="shared" si="8"/>
        <v>0</v>
      </c>
      <c r="AA20" s="118" t="e">
        <f t="shared" si="9"/>
        <v>#N/A</v>
      </c>
      <c r="AI20" s="115">
        <f t="shared" si="2"/>
        <v>1.87</v>
      </c>
      <c r="AJ20" s="115">
        <f t="shared" si="3"/>
        <v>0.10999999999999988</v>
      </c>
      <c r="AK20" s="115">
        <f t="shared" si="4"/>
        <v>1.98</v>
      </c>
      <c r="AL20" s="115">
        <f t="shared" si="5"/>
        <v>1.87</v>
      </c>
      <c r="AM20" s="115" t="e">
        <f t="shared" si="6"/>
        <v>#N/A</v>
      </c>
    </row>
    <row r="21" spans="1:39" x14ac:dyDescent="0.25">
      <c r="A21" s="6">
        <f t="shared" si="7"/>
        <v>17</v>
      </c>
      <c r="B21" s="61"/>
      <c r="C21" s="4" t="str">
        <f t="shared" si="0"/>
        <v/>
      </c>
      <c r="D21" s="4"/>
      <c r="E21" s="4"/>
      <c r="F21" s="4"/>
      <c r="G21" s="4"/>
      <c r="H21" s="4"/>
      <c r="I21" s="4"/>
      <c r="J21" s="29">
        <f t="shared" si="12"/>
        <v>0.04</v>
      </c>
      <c r="K21" s="29" t="e">
        <f t="shared" si="10"/>
        <v>#DIV/0!</v>
      </c>
      <c r="L21" s="4"/>
      <c r="M21" s="4"/>
      <c r="N21" s="27" t="str">
        <f t="shared" si="11"/>
        <v>0.06–0.07</v>
      </c>
      <c r="O21" s="28">
        <f>COUNTIF($B$5:$B$105,"&lt;"&amp;J24)-COUNTIF($B$5:$B111,"&lt;"&amp;J23)</f>
        <v>0</v>
      </c>
      <c r="P21" s="4"/>
      <c r="Q21" s="7" t="s">
        <v>43</v>
      </c>
      <c r="R21" s="54">
        <f>U$38</f>
        <v>0</v>
      </c>
      <c r="S21" s="47">
        <f>U$39</f>
        <v>0</v>
      </c>
      <c r="T21" s="13">
        <f t="shared" si="1"/>
        <v>0</v>
      </c>
      <c r="U21" s="14">
        <f>U$40</f>
        <v>0</v>
      </c>
      <c r="V21" s="14">
        <f>U$41</f>
        <v>0</v>
      </c>
      <c r="W21" s="103">
        <f>IF($I$1="Hy-Line W-36", Standards!O33, IF($I$1="Hy-Line Brown", Standards!F33, IF($I$1="Hy-Line W-80", Standards!X33, IF($I$1="Hy-Line Pink", Standards!AG33, IF($I$1="Hy-Line Silver Brown", Standards!AP33, IF($I$1="Hy-Line Sonia", Standards!AY33, 0))))))</f>
        <v>1.87</v>
      </c>
      <c r="X21" s="103" t="str">
        <f>IF($I$1="Hy-Line W-36", Standards!P33, IF($I$1="Hy-Line Brown", Standards!G33, IF($I$1="Hy-Line W-80", Standards!Y33, IF($I$1="Hy-Line Pink", Standards!AH33, IF($I$1="Hy-Line Silver Brown", Standards!AQ33, IF($I$1="Hy-Line Sonia", Standards!AZ33, 0))))))</f>
        <v>–</v>
      </c>
      <c r="Y21" s="103">
        <f>IF($I$1="Hy-Line W-36", Standards!Q33, IF($I$1="Hy-Line Brown", Standards!H33, IF($I$1="Hy-Line W-80", Standards!Z33, IF($I$1="Hy-Line Pink", Standards!AI33, IF($I$1="Hy-Line Silver Brown", Standards!AR33, IF($I$1="Hy-Line Sonia", Standards!BA33, 0))))))</f>
        <v>1.98</v>
      </c>
      <c r="Z21" s="118">
        <f t="shared" si="8"/>
        <v>0</v>
      </c>
      <c r="AA21" s="118" t="e">
        <f t="shared" si="9"/>
        <v>#N/A</v>
      </c>
      <c r="AI21" s="115">
        <f t="shared" si="2"/>
        <v>1.87</v>
      </c>
      <c r="AJ21" s="115">
        <f t="shared" si="3"/>
        <v>0.10999999999999988</v>
      </c>
      <c r="AK21" s="115">
        <f t="shared" si="4"/>
        <v>1.98</v>
      </c>
      <c r="AL21" s="115">
        <f t="shared" si="5"/>
        <v>1.87</v>
      </c>
      <c r="AM21" s="115" t="e">
        <f t="shared" si="6"/>
        <v>#N/A</v>
      </c>
    </row>
    <row r="22" spans="1:39" x14ac:dyDescent="0.25">
      <c r="A22" s="6">
        <f t="shared" si="7"/>
        <v>18</v>
      </c>
      <c r="B22" s="61"/>
      <c r="C22" s="4" t="str">
        <f t="shared" si="0"/>
        <v/>
      </c>
      <c r="D22" s="4"/>
      <c r="E22" s="4"/>
      <c r="F22" s="4"/>
      <c r="G22" s="4"/>
      <c r="H22" s="4"/>
      <c r="I22" s="4"/>
      <c r="J22" s="29">
        <f t="shared" si="12"/>
        <v>0.05</v>
      </c>
      <c r="K22" s="29" t="e">
        <f t="shared" si="10"/>
        <v>#DIV/0!</v>
      </c>
      <c r="L22" s="4"/>
      <c r="M22" s="4"/>
      <c r="N22" s="27" t="str">
        <f t="shared" si="11"/>
        <v>0.07–0.08</v>
      </c>
      <c r="O22" s="28">
        <f>COUNTIF($B$5:$B$105,"&lt;"&amp;J25)-COUNTIF($B$5:$B112,"&lt;"&amp;J24)</f>
        <v>0</v>
      </c>
      <c r="P22" s="4"/>
      <c r="Q22" s="7" t="s">
        <v>44</v>
      </c>
      <c r="R22" s="54">
        <f>V$38</f>
        <v>0</v>
      </c>
      <c r="S22" s="47">
        <f>V$39</f>
        <v>0</v>
      </c>
      <c r="T22" s="13">
        <f t="shared" si="1"/>
        <v>0</v>
      </c>
      <c r="U22" s="14">
        <f>V$40</f>
        <v>0</v>
      </c>
      <c r="V22" s="14">
        <f>V$41</f>
        <v>0</v>
      </c>
      <c r="W22" s="103">
        <f>IF($I$1="Hy-Line W-36", Standards!O34, IF($I$1="Hy-Line Brown", Standards!F34, IF($I$1="Hy-Line W-80", Standards!X34, IF($I$1="Hy-Line Pink", Standards!AG34, IF($I$1="Hy-Line Silver Brown", Standards!AP34, IF($I$1="Hy-Line Sonia", Standards!AY34, 0))))))</f>
        <v>1.88</v>
      </c>
      <c r="X22" s="103" t="str">
        <f>IF($I$1="Hy-Line W-36", Standards!P34, IF($I$1="Hy-Line Brown", Standards!G34, IF($I$1="Hy-Line W-80", Standards!Y34, IF($I$1="Hy-Line Pink", Standards!AH34, IF($I$1="Hy-Line Silver Brown", Standards!AQ34, IF($I$1="Hy-Line Sonia", Standards!AZ34, 0))))))</f>
        <v>–</v>
      </c>
      <c r="Y22" s="103">
        <f>IF($I$1="Hy-Line W-36", Standards!Q34, IF($I$1="Hy-Line Brown", Standards!H34, IF($I$1="Hy-Line W-80", Standards!Z34, IF($I$1="Hy-Line Pink", Standards!AI34, IF($I$1="Hy-Line Silver Brown", Standards!AR34, IF($I$1="Hy-Line Sonia", Standards!BA34, 0))))))</f>
        <v>1.99</v>
      </c>
      <c r="Z22" s="118">
        <f t="shared" si="8"/>
        <v>1.0000000000000009E-2</v>
      </c>
      <c r="AA22" s="118" t="e">
        <f t="shared" si="9"/>
        <v>#N/A</v>
      </c>
      <c r="AI22" s="115">
        <f t="shared" si="2"/>
        <v>1.88</v>
      </c>
      <c r="AJ22" s="115">
        <f t="shared" si="3"/>
        <v>0.1100000000000001</v>
      </c>
      <c r="AK22" s="115">
        <f t="shared" si="4"/>
        <v>1.99</v>
      </c>
      <c r="AL22" s="115">
        <f t="shared" si="5"/>
        <v>1.88</v>
      </c>
      <c r="AM22" s="115" t="e">
        <f t="shared" si="6"/>
        <v>#N/A</v>
      </c>
    </row>
    <row r="23" spans="1:39" x14ac:dyDescent="0.25">
      <c r="A23" s="6">
        <f t="shared" si="7"/>
        <v>19</v>
      </c>
      <c r="B23" s="61"/>
      <c r="C23" s="4" t="str">
        <f t="shared" si="0"/>
        <v/>
      </c>
      <c r="D23" s="4"/>
      <c r="E23" s="4"/>
      <c r="F23" s="4"/>
      <c r="G23" s="4"/>
      <c r="H23" s="4"/>
      <c r="I23" s="4"/>
      <c r="J23" s="29">
        <f t="shared" si="12"/>
        <v>6.0000000000000005E-2</v>
      </c>
      <c r="K23" s="29" t="e">
        <f t="shared" si="10"/>
        <v>#DIV/0!</v>
      </c>
      <c r="L23" s="4"/>
      <c r="M23" s="4"/>
      <c r="N23" s="27" t="str">
        <f t="shared" si="11"/>
        <v>0.08–0.09</v>
      </c>
      <c r="O23" s="28">
        <f>COUNTIF($B$5:$B$105,"&lt;"&amp;J26)-COUNTIF($B$5:$B113,"&lt;"&amp;J25)</f>
        <v>0</v>
      </c>
      <c r="P23" s="4"/>
      <c r="Q23" s="7" t="s">
        <v>65</v>
      </c>
      <c r="R23" s="54">
        <f>W$38</f>
        <v>0</v>
      </c>
      <c r="S23" s="47">
        <f>W$39</f>
        <v>0</v>
      </c>
      <c r="T23" s="13">
        <f t="shared" si="1"/>
        <v>0</v>
      </c>
      <c r="U23" s="14">
        <f>W$40</f>
        <v>0</v>
      </c>
      <c r="V23" s="14">
        <f>W$41</f>
        <v>0</v>
      </c>
      <c r="W23" s="103">
        <f>IF($I$1="Hy-Line W-36", Standards!O35, IF($I$1="Hy-Line Brown", Standards!F35, IF($I$1="Hy-Line W-80", Standards!X35, IF($I$1="Hy-Line Pink", Standards!AG35, IF($I$1="Hy-Line Silver Brown", Standards!AP35, IF($I$1="Hy-Line Sonia", Standards!AY35, 0))))))</f>
        <v>1.88</v>
      </c>
      <c r="X23" s="103" t="str">
        <f>IF($I$1="Hy-Line W-36", Standards!P35, IF($I$1="Hy-Line Brown", Standards!G35, IF($I$1="Hy-Line W-80", Standards!Y35, IF($I$1="Hy-Line Pink", Standards!AH35, IF($I$1="Hy-Line Silver Brown", Standards!AQ35, IF($I$1="Hy-Line Sonia", Standards!AZ35, 0))))))</f>
        <v>–</v>
      </c>
      <c r="Y23" s="103">
        <f>IF($I$1="Hy-Line W-36", Standards!Q35, IF($I$1="Hy-Line Brown", Standards!H35, IF($I$1="Hy-Line W-80", Standards!Z35, IF($I$1="Hy-Line Pink", Standards!AI35, IF($I$1="Hy-Line Silver Brown", Standards!AR35, IF($I$1="Hy-Line Sonia", Standards!BA35, 0))))))</f>
        <v>1.99</v>
      </c>
      <c r="Z23" s="118">
        <f t="shared" si="8"/>
        <v>0</v>
      </c>
      <c r="AA23" s="118" t="e">
        <f t="shared" si="9"/>
        <v>#N/A</v>
      </c>
      <c r="AI23" s="115">
        <f t="shared" si="2"/>
        <v>1.88</v>
      </c>
      <c r="AJ23" s="115">
        <f t="shared" si="3"/>
        <v>0.1100000000000001</v>
      </c>
      <c r="AK23" s="115">
        <f t="shared" si="4"/>
        <v>1.99</v>
      </c>
      <c r="AL23" s="115">
        <f t="shared" si="5"/>
        <v>1.88</v>
      </c>
      <c r="AM23" s="115" t="e">
        <f t="shared" si="6"/>
        <v>#N/A</v>
      </c>
    </row>
    <row r="24" spans="1:39" x14ac:dyDescent="0.25">
      <c r="A24" s="6">
        <f t="shared" si="7"/>
        <v>20</v>
      </c>
      <c r="B24" s="61"/>
      <c r="C24" s="4" t="str">
        <f t="shared" si="0"/>
        <v/>
      </c>
      <c r="D24" s="4"/>
      <c r="E24" s="4"/>
      <c r="F24" s="4"/>
      <c r="G24" s="4"/>
      <c r="H24" s="4"/>
      <c r="I24" s="4"/>
      <c r="J24" s="29">
        <f t="shared" si="12"/>
        <v>7.0000000000000007E-2</v>
      </c>
      <c r="K24" s="29" t="e">
        <f t="shared" si="10"/>
        <v>#DIV/0!</v>
      </c>
      <c r="L24" s="4"/>
      <c r="M24" s="4"/>
      <c r="N24" s="27" t="str">
        <f t="shared" si="11"/>
        <v>0.09–0.10</v>
      </c>
      <c r="O24" s="28">
        <f>COUNTIF($B$5:$B$105,"&lt;"&amp;J27)-COUNTIF($B$5:$B114,"&lt;"&amp;J26)</f>
        <v>0</v>
      </c>
      <c r="P24" s="4"/>
      <c r="Q24" s="7" t="s">
        <v>66</v>
      </c>
      <c r="R24" s="54">
        <f>Y$38</f>
        <v>0</v>
      </c>
      <c r="S24" s="47">
        <f>Y$39</f>
        <v>0</v>
      </c>
      <c r="T24" s="13">
        <f t="shared" si="1"/>
        <v>0</v>
      </c>
      <c r="U24" s="14">
        <f>Y$40</f>
        <v>0</v>
      </c>
      <c r="V24" s="14">
        <f>Y$41</f>
        <v>0</v>
      </c>
      <c r="W24" s="103">
        <f>IF($I$1="Hy-Line W-36", Standards!O36, IF($I$1="Hy-Line Brown", Standards!F36, IF($I$1="Hy-Line W-80", Standards!X36, IF($I$1="Hy-Line Pink", Standards!AG36, IF($I$1="Hy-Line Silver Brown", Standards!AP36, IF($I$1="Hy-Line Sonia", Standards!AY36, 0))))))</f>
        <v>1.89</v>
      </c>
      <c r="X24" s="103" t="str">
        <f>IF($I$1="Hy-Line W-36", Standards!P36, IF($I$1="Hy-Line Brown", Standards!G36, IF($I$1="Hy-Line W-80", Standards!Y36, IF($I$1="Hy-Line Pink", Standards!AH36, IF($I$1="Hy-Line Silver Brown", Standards!AQ36, IF($I$1="Hy-Line Sonia", Standards!AZ36, 0))))))</f>
        <v>–</v>
      </c>
      <c r="Y24" s="103">
        <f>IF($I$1="Hy-Line W-36", Standards!Q36, IF($I$1="Hy-Line Brown", Standards!H36, IF($I$1="Hy-Line W-80", Standards!Z36, IF($I$1="Hy-Line Pink", Standards!AI36, IF($I$1="Hy-Line Silver Brown", Standards!AR36, IF($I$1="Hy-Line Sonia", Standards!BA36, 0))))))</f>
        <v>2</v>
      </c>
      <c r="Z24" s="118">
        <f t="shared" si="8"/>
        <v>9.9999999999997868E-3</v>
      </c>
      <c r="AA24" s="118" t="e">
        <f t="shared" si="9"/>
        <v>#N/A</v>
      </c>
      <c r="AI24" s="115">
        <f t="shared" si="2"/>
        <v>1.89</v>
      </c>
      <c r="AJ24" s="115">
        <f t="shared" si="3"/>
        <v>0.1100000000000001</v>
      </c>
      <c r="AK24" s="115">
        <f t="shared" si="4"/>
        <v>2</v>
      </c>
      <c r="AL24" s="115">
        <f t="shared" si="5"/>
        <v>1.89</v>
      </c>
      <c r="AM24" s="115" t="e">
        <f t="shared" si="6"/>
        <v>#N/A</v>
      </c>
    </row>
    <row r="25" spans="1:39" x14ac:dyDescent="0.25">
      <c r="A25" s="6">
        <f t="shared" si="7"/>
        <v>21</v>
      </c>
      <c r="B25" s="61"/>
      <c r="C25" s="4" t="str">
        <f t="shared" si="0"/>
        <v/>
      </c>
      <c r="D25" s="4"/>
      <c r="E25" s="4"/>
      <c r="F25" s="4"/>
      <c r="G25" s="4"/>
      <c r="H25" s="4"/>
      <c r="I25" s="4"/>
      <c r="J25" s="29">
        <f t="shared" si="12"/>
        <v>0.08</v>
      </c>
      <c r="K25" s="29" t="e">
        <f t="shared" si="10"/>
        <v>#DIV/0!</v>
      </c>
      <c r="L25" s="4"/>
      <c r="M25" s="4"/>
      <c r="N25" s="27"/>
      <c r="O25" s="28"/>
      <c r="P25" s="4"/>
      <c r="Q25" s="7" t="s">
        <v>45</v>
      </c>
      <c r="R25" s="54">
        <f>Z$38</f>
        <v>0</v>
      </c>
      <c r="S25" s="47">
        <f>Z$39</f>
        <v>0</v>
      </c>
      <c r="T25" s="13">
        <f t="shared" si="1"/>
        <v>0</v>
      </c>
      <c r="U25" s="14">
        <f>Z$40</f>
        <v>0</v>
      </c>
      <c r="V25" s="14">
        <f>Z$41</f>
        <v>0</v>
      </c>
      <c r="W25" s="103">
        <f>IF($I$1="Hy-Line W-36", Standards!O37, IF($I$1="Hy-Line Brown", Standards!F37, IF($I$1="Hy-Line W-80", Standards!X37, IF($I$1="Hy-Line Pink", Standards!AG37, IF($I$1="Hy-Line Silver Brown", Standards!AP37, IF($I$1="Hy-Line Sonia", Standards!AY37, 0))))))</f>
        <v>1.89</v>
      </c>
      <c r="X25" s="103" t="str">
        <f>IF($I$1="Hy-Line W-36", Standards!P37, IF($I$1="Hy-Line Brown", Standards!G37, IF($I$1="Hy-Line W-80", Standards!Y37, IF($I$1="Hy-Line Pink", Standards!AH37, IF($I$1="Hy-Line Silver Brown", Standards!AQ37, IF($I$1="Hy-Line Sonia", Standards!AZ37, 0))))))</f>
        <v>–</v>
      </c>
      <c r="Y25" s="103">
        <f>IF($I$1="Hy-Line W-36", Standards!Q37, IF($I$1="Hy-Line Brown", Standards!H37, IF($I$1="Hy-Line W-80", Standards!Z37, IF($I$1="Hy-Line Pink", Standards!AI37, IF($I$1="Hy-Line Silver Brown", Standards!AR37, IF($I$1="Hy-Line Sonia", Standards!BA37, 0))))))</f>
        <v>2</v>
      </c>
      <c r="Z25" s="118">
        <f t="shared" si="8"/>
        <v>0</v>
      </c>
      <c r="AA25" s="118" t="e">
        <f t="shared" si="9"/>
        <v>#N/A</v>
      </c>
      <c r="AI25" s="115">
        <f t="shared" si="2"/>
        <v>1.89</v>
      </c>
      <c r="AJ25" s="115">
        <f t="shared" si="3"/>
        <v>0.1100000000000001</v>
      </c>
      <c r="AK25" s="115">
        <f t="shared" si="4"/>
        <v>2</v>
      </c>
      <c r="AL25" s="115">
        <f t="shared" si="5"/>
        <v>1.89</v>
      </c>
      <c r="AM25" s="115" t="e">
        <f t="shared" si="6"/>
        <v>#N/A</v>
      </c>
    </row>
    <row r="26" spans="1:39" x14ac:dyDescent="0.25">
      <c r="A26" s="6">
        <f t="shared" si="7"/>
        <v>22</v>
      </c>
      <c r="B26" s="61"/>
      <c r="C26" s="4" t="str">
        <f t="shared" si="0"/>
        <v/>
      </c>
      <c r="D26" s="4"/>
      <c r="E26" s="4"/>
      <c r="F26" s="4"/>
      <c r="G26" s="4"/>
      <c r="H26" s="4"/>
      <c r="I26" s="4"/>
      <c r="J26" s="29">
        <f t="shared" si="12"/>
        <v>0.09</v>
      </c>
      <c r="K26" s="29" t="e">
        <f t="shared" si="10"/>
        <v>#DIV/0!</v>
      </c>
      <c r="L26" s="4"/>
      <c r="M26" s="4"/>
      <c r="N26" s="29" t="s">
        <v>25</v>
      </c>
      <c r="O26" s="28">
        <f>SUM(O14:O25)</f>
        <v>0</v>
      </c>
      <c r="P26" s="4" t="str">
        <f>IF(O26&lt;&gt;J5,"Something is wrong","")</f>
        <v/>
      </c>
      <c r="Q26" s="7" t="s">
        <v>67</v>
      </c>
      <c r="R26" s="54">
        <f>AA$38</f>
        <v>0</v>
      </c>
      <c r="S26" s="47">
        <f>AA$39</f>
        <v>0</v>
      </c>
      <c r="T26" s="13">
        <f t="shared" si="1"/>
        <v>0</v>
      </c>
      <c r="U26" s="14">
        <f>AA$40</f>
        <v>0</v>
      </c>
      <c r="V26" s="14">
        <f>AA$41</f>
        <v>0</v>
      </c>
      <c r="W26" s="103">
        <f>IF($I$1="Hy-Line W-36", Standards!O38, IF($I$1="Hy-Line Brown", Standards!F38, IF($I$1="Hy-Line W-80", Standards!X38, IF($I$1="Hy-Line Pink", Standards!AG38, IF($I$1="Hy-Line Silver Brown", Standards!AP38, IF($I$1="Hy-Line Sonia", Standards!AY38, 0))))))</f>
        <v>1.89</v>
      </c>
      <c r="X26" s="103" t="str">
        <f>IF($I$1="Hy-Line W-36", Standards!P38, IF($I$1="Hy-Line Brown", Standards!G38, IF($I$1="Hy-Line W-80", Standards!Y38, IF($I$1="Hy-Line Pink", Standards!AH38, IF($I$1="Hy-Line Silver Brown", Standards!AQ38, IF($I$1="Hy-Line Sonia", Standards!AZ38, 0))))))</f>
        <v>–</v>
      </c>
      <c r="Y26" s="103">
        <f>IF($I$1="Hy-Line W-36", Standards!Q38, IF($I$1="Hy-Line Brown", Standards!H38, IF($I$1="Hy-Line W-80", Standards!Z38, IF($I$1="Hy-Line Pink", Standards!AI38, IF($I$1="Hy-Line Silver Brown", Standards!AR38, IF($I$1="Hy-Line Sonia", Standards!BA38, 0))))))</f>
        <v>2</v>
      </c>
      <c r="Z26" s="118">
        <f t="shared" si="8"/>
        <v>0</v>
      </c>
      <c r="AA26" s="118" t="e">
        <f t="shared" si="9"/>
        <v>#N/A</v>
      </c>
      <c r="AI26" s="115">
        <f t="shared" si="2"/>
        <v>1.89</v>
      </c>
      <c r="AJ26" s="115">
        <f t="shared" si="3"/>
        <v>0.1100000000000001</v>
      </c>
      <c r="AK26" s="115">
        <f t="shared" si="4"/>
        <v>2</v>
      </c>
      <c r="AL26" s="115">
        <f t="shared" si="5"/>
        <v>1.89</v>
      </c>
      <c r="AM26" s="115" t="e">
        <f t="shared" si="6"/>
        <v>#N/A</v>
      </c>
    </row>
    <row r="27" spans="1:39" x14ac:dyDescent="0.25">
      <c r="A27" s="6">
        <f t="shared" si="7"/>
        <v>23</v>
      </c>
      <c r="B27" s="61"/>
      <c r="C27" s="4" t="str">
        <f t="shared" si="0"/>
        <v/>
      </c>
      <c r="D27" s="4"/>
      <c r="E27" s="4"/>
      <c r="F27" s="4"/>
      <c r="G27" s="4"/>
      <c r="H27" s="4"/>
      <c r="I27" s="4"/>
      <c r="J27" s="29">
        <f t="shared" si="12"/>
        <v>9.9999999999999992E-2</v>
      </c>
      <c r="K27" s="29" t="e">
        <f t="shared" si="10"/>
        <v>#DIV/0!</v>
      </c>
      <c r="L27" s="4"/>
      <c r="M27" s="4"/>
      <c r="N27" s="4"/>
      <c r="O27" s="4"/>
      <c r="P27" s="4"/>
      <c r="Q27" s="7" t="s">
        <v>68</v>
      </c>
      <c r="R27" s="54">
        <f>AB$38</f>
        <v>0</v>
      </c>
      <c r="S27" s="47">
        <f>AB$39</f>
        <v>0</v>
      </c>
      <c r="T27" s="13">
        <f t="shared" si="1"/>
        <v>0</v>
      </c>
      <c r="U27" s="14">
        <f>AB$40</f>
        <v>0</v>
      </c>
      <c r="V27" s="14">
        <f>AB$41</f>
        <v>0</v>
      </c>
      <c r="W27" s="103">
        <f>IF($I$1="Hy-Line W-36", Standards!O39, IF($I$1="Hy-Line Brown", Standards!F39, IF($I$1="Hy-Line W-80", Standards!X39, IF($I$1="Hy-Line Pink", Standards!AG39, IF($I$1="Hy-Line Silver Brown", Standards!AP39, IF($I$1="Hy-Line Sonia", Standards!AY39, 0))))))</f>
        <v>1.89</v>
      </c>
      <c r="X27" s="103" t="str">
        <f>IF($I$1="Hy-Line W-36", Standards!P39, IF($I$1="Hy-Line Brown", Standards!G39, IF($I$1="Hy-Line W-80", Standards!Y39, IF($I$1="Hy-Line Pink", Standards!AH39, IF($I$1="Hy-Line Silver Brown", Standards!AQ39, IF($I$1="Hy-Line Sonia", Standards!AZ39, 0))))))</f>
        <v>–</v>
      </c>
      <c r="Y27" s="103">
        <f>IF($I$1="Hy-Line W-36", Standards!Q39, IF($I$1="Hy-Line Brown", Standards!H39, IF($I$1="Hy-Line W-80", Standards!Z39, IF($I$1="Hy-Line Pink", Standards!AI39, IF($I$1="Hy-Line Silver Brown", Standards!AR39, IF($I$1="Hy-Line Sonia", Standards!BA39, 0))))))</f>
        <v>2</v>
      </c>
      <c r="Z27" s="118">
        <f t="shared" si="8"/>
        <v>0</v>
      </c>
      <c r="AA27" s="118" t="e">
        <f t="shared" si="9"/>
        <v>#N/A</v>
      </c>
      <c r="AI27" s="115">
        <f t="shared" si="2"/>
        <v>1.89</v>
      </c>
      <c r="AJ27" s="115">
        <f t="shared" si="3"/>
        <v>0.1100000000000001</v>
      </c>
      <c r="AK27" s="115">
        <f t="shared" si="4"/>
        <v>2</v>
      </c>
      <c r="AL27" s="115">
        <f t="shared" si="5"/>
        <v>1.89</v>
      </c>
      <c r="AM27" s="115" t="e">
        <f t="shared" si="6"/>
        <v>#N/A</v>
      </c>
    </row>
    <row r="28" spans="1:39" x14ac:dyDescent="0.25">
      <c r="A28" s="6">
        <f t="shared" si="7"/>
        <v>24</v>
      </c>
      <c r="B28" s="61"/>
      <c r="C28" s="4" t="str">
        <f t="shared" si="0"/>
        <v/>
      </c>
      <c r="D28" s="4"/>
      <c r="E28" s="4"/>
      <c r="F28" s="4"/>
      <c r="G28" s="4"/>
      <c r="H28" s="4"/>
      <c r="I28" s="4"/>
      <c r="J28" s="29"/>
      <c r="K28" s="4"/>
      <c r="L28" s="4"/>
      <c r="M28" s="4"/>
      <c r="N28" s="4"/>
      <c r="O28" s="4"/>
      <c r="P28" s="4"/>
      <c r="Q28" s="7" t="s">
        <v>69</v>
      </c>
      <c r="R28" s="54">
        <f>AC$38</f>
        <v>0</v>
      </c>
      <c r="S28" s="47">
        <f>AC$39</f>
        <v>0</v>
      </c>
      <c r="T28" s="13">
        <f t="shared" si="1"/>
        <v>0</v>
      </c>
      <c r="U28" s="14">
        <f>AC$40</f>
        <v>0</v>
      </c>
      <c r="V28" s="14">
        <f>AC$41</f>
        <v>0</v>
      </c>
      <c r="W28" s="103">
        <f>IF($I$1="Hy-Line W-36", Standards!O40, IF($I$1="Hy-Line Brown", Standards!F40, IF($I$1="Hy-Line W-80", Standards!X40, IF($I$1="Hy-Line Pink", Standards!AG40, IF($I$1="Hy-Line Silver Brown", Standards!AP40, IF($I$1="Hy-Line Sonia", Standards!AY40, 0))))))</f>
        <v>1.89</v>
      </c>
      <c r="X28" s="103" t="str">
        <f>IF($I$1="Hy-Line W-36", Standards!P40, IF($I$1="Hy-Line Brown", Standards!G40, IF($I$1="Hy-Line W-80", Standards!Y40, IF($I$1="Hy-Line Pink", Standards!AH40, IF($I$1="Hy-Line Silver Brown", Standards!AQ40, IF($I$1="Hy-Line Sonia", Standards!AZ40, 0))))))</f>
        <v>–</v>
      </c>
      <c r="Y28" s="103">
        <f>IF($I$1="Hy-Line W-36", Standards!Q40, IF($I$1="Hy-Line Brown", Standards!H40, IF($I$1="Hy-Line W-80", Standards!Z40, IF($I$1="Hy-Line Pink", Standards!AI40, IF($I$1="Hy-Line Silver Brown", Standards!AR40, IF($I$1="Hy-Line Sonia", Standards!BA40, 0))))))</f>
        <v>2.0099999999999998</v>
      </c>
      <c r="Z28" s="118">
        <f t="shared" si="8"/>
        <v>4.9999999999998934E-3</v>
      </c>
      <c r="AA28" s="118" t="e">
        <f t="shared" si="9"/>
        <v>#N/A</v>
      </c>
      <c r="AI28" s="115">
        <f t="shared" si="2"/>
        <v>1.89</v>
      </c>
      <c r="AJ28" s="115">
        <f t="shared" si="3"/>
        <v>0.11999999999999988</v>
      </c>
      <c r="AK28" s="115">
        <f t="shared" si="4"/>
        <v>2.0099999999999998</v>
      </c>
      <c r="AL28" s="115">
        <f t="shared" si="5"/>
        <v>1.89</v>
      </c>
      <c r="AM28" s="115" t="e">
        <f t="shared" si="6"/>
        <v>#N/A</v>
      </c>
    </row>
    <row r="29" spans="1:39" x14ac:dyDescent="0.25">
      <c r="A29" s="6">
        <f t="shared" si="7"/>
        <v>25</v>
      </c>
      <c r="B29" s="61"/>
      <c r="C29" s="4" t="str">
        <f t="shared" si="0"/>
        <v/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 t="s">
        <v>70</v>
      </c>
      <c r="R29" s="54">
        <f>AD$38</f>
        <v>0</v>
      </c>
      <c r="S29" s="47">
        <f>AD$39</f>
        <v>0</v>
      </c>
      <c r="T29" s="13">
        <f t="shared" si="1"/>
        <v>0</v>
      </c>
      <c r="U29" s="14">
        <f>AD$40</f>
        <v>0</v>
      </c>
      <c r="V29" s="14">
        <f>AD$41</f>
        <v>0</v>
      </c>
      <c r="W29" s="103">
        <f>IF($I$1="Hy-Line W-36", Standards!O41, IF($I$1="Hy-Line Brown", Standards!F41, IF($I$1="Hy-Line W-80", Standards!X41, IF($I$1="Hy-Line Pink", Standards!AG41, IF($I$1="Hy-Line Silver Brown", Standards!AP41, IF($I$1="Hy-Line Sonia", Standards!AY41, 0))))))</f>
        <v>1.9</v>
      </c>
      <c r="X29" s="103" t="str">
        <f>IF($I$1="Hy-Line W-36", Standards!P41, IF($I$1="Hy-Line Brown", Standards!G41, IF($I$1="Hy-Line W-80", Standards!Y41, IF($I$1="Hy-Line Pink", Standards!AH41, IF($I$1="Hy-Line Silver Brown", Standards!AQ41, IF($I$1="Hy-Line Sonia", Standards!AZ41, 0))))))</f>
        <v>–</v>
      </c>
      <c r="Y29" s="103">
        <f>IF($I$1="Hy-Line W-36", Standards!Q41, IF($I$1="Hy-Line Brown", Standards!H41, IF($I$1="Hy-Line W-80", Standards!Z41, IF($I$1="Hy-Line Pink", Standards!AI41, IF($I$1="Hy-Line Silver Brown", Standards!AR41, IF($I$1="Hy-Line Sonia", Standards!BA41, 0))))))</f>
        <v>2.0099999999999998</v>
      </c>
      <c r="Z29" s="118">
        <f t="shared" si="8"/>
        <v>5.0000000000001155E-3</v>
      </c>
      <c r="AA29" s="118" t="e">
        <f t="shared" si="9"/>
        <v>#N/A</v>
      </c>
      <c r="AI29" s="115">
        <f t="shared" si="2"/>
        <v>1.9</v>
      </c>
      <c r="AJ29" s="115">
        <f t="shared" si="3"/>
        <v>0.10999999999999988</v>
      </c>
      <c r="AK29" s="115">
        <f t="shared" si="4"/>
        <v>2.0099999999999998</v>
      </c>
      <c r="AL29" s="115">
        <f t="shared" si="5"/>
        <v>1.9</v>
      </c>
      <c r="AM29" s="115" t="e">
        <f t="shared" si="6"/>
        <v>#N/A</v>
      </c>
    </row>
    <row r="30" spans="1:39" x14ac:dyDescent="0.25">
      <c r="A30" s="6">
        <f t="shared" si="7"/>
        <v>26</v>
      </c>
      <c r="B30" s="61"/>
      <c r="C30" s="4" t="str">
        <f t="shared" si="0"/>
        <v/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" t="s">
        <v>46</v>
      </c>
      <c r="R30" s="54">
        <f>AE$38</f>
        <v>0</v>
      </c>
      <c r="S30" s="47">
        <f>AE$39</f>
        <v>0</v>
      </c>
      <c r="T30" s="13">
        <f t="shared" si="1"/>
        <v>0</v>
      </c>
      <c r="U30" s="14">
        <f>AE$40</f>
        <v>0</v>
      </c>
      <c r="V30" s="14">
        <f>AE$41</f>
        <v>0</v>
      </c>
      <c r="W30" s="103">
        <f>IF($I$1="Hy-Line W-36", Standards!O42, IF($I$1="Hy-Line Brown", Standards!F42, IF($I$1="Hy-Line W-80", Standards!X42, IF($I$1="Hy-Line Pink", Standards!AG42, IF($I$1="Hy-Line Silver Brown", Standards!AP42, IF($I$1="Hy-Line Sonia", Standards!AY42, 0))))))</f>
        <v>1.9</v>
      </c>
      <c r="X30" s="103" t="str">
        <f>IF($I$1="Hy-Line W-36", Standards!P42, IF($I$1="Hy-Line Brown", Standards!G42, IF($I$1="Hy-Line W-80", Standards!Y42, IF($I$1="Hy-Line Pink", Standards!AH42, IF($I$1="Hy-Line Silver Brown", Standards!AQ42, IF($I$1="Hy-Line Sonia", Standards!AZ42, 0))))))</f>
        <v>–</v>
      </c>
      <c r="Y30" s="103">
        <f>IF($I$1="Hy-Line W-36", Standards!Q42, IF($I$1="Hy-Line Brown", Standards!H42, IF($I$1="Hy-Line W-80", Standards!Z42, IF($I$1="Hy-Line Pink", Standards!AI42, IF($I$1="Hy-Line Silver Brown", Standards!AR42, IF($I$1="Hy-Line Sonia", Standards!BA42, 0))))))</f>
        <v>2.0099999999999998</v>
      </c>
      <c r="Z30" s="118">
        <f t="shared" si="8"/>
        <v>0</v>
      </c>
      <c r="AA30" s="118" t="e">
        <f t="shared" si="9"/>
        <v>#N/A</v>
      </c>
      <c r="AI30" s="115">
        <f t="shared" si="2"/>
        <v>1.9</v>
      </c>
      <c r="AJ30" s="115">
        <f t="shared" si="3"/>
        <v>0.10999999999999988</v>
      </c>
      <c r="AK30" s="115">
        <f t="shared" si="4"/>
        <v>2.0099999999999998</v>
      </c>
      <c r="AL30" s="115">
        <f t="shared" si="5"/>
        <v>1.9</v>
      </c>
      <c r="AM30" s="115" t="e">
        <f t="shared" si="6"/>
        <v>#N/A</v>
      </c>
    </row>
    <row r="31" spans="1:39" x14ac:dyDescent="0.25">
      <c r="A31" s="6">
        <f t="shared" si="7"/>
        <v>27</v>
      </c>
      <c r="B31" s="61"/>
      <c r="C31" s="4" t="str">
        <f t="shared" si="0"/>
        <v/>
      </c>
      <c r="D31" s="4"/>
      <c r="E31" s="4"/>
      <c r="F31" s="4"/>
      <c r="G31" s="4"/>
      <c r="H31" s="4" t="s">
        <v>26</v>
      </c>
      <c r="I31" s="4"/>
      <c r="J31" s="4"/>
      <c r="K31" s="4"/>
      <c r="L31" s="4"/>
      <c r="M31" s="4"/>
      <c r="N31" s="4"/>
      <c r="O31" s="4"/>
      <c r="P31" s="4"/>
      <c r="Q31" s="7" t="s">
        <v>71</v>
      </c>
      <c r="R31" s="54">
        <f>AF$38</f>
        <v>0</v>
      </c>
      <c r="S31" s="47">
        <f>AF$39</f>
        <v>0</v>
      </c>
      <c r="T31" s="13">
        <f t="shared" si="1"/>
        <v>0</v>
      </c>
      <c r="U31" s="14">
        <f>AF$40</f>
        <v>0</v>
      </c>
      <c r="V31" s="14">
        <f>AF$41</f>
        <v>0</v>
      </c>
      <c r="W31" s="103">
        <f>IF($I$1="Hy-Line W-36", Standards!O43, IF($I$1="Hy-Line Brown", Standards!F43, IF($I$1="Hy-Line W-80", Standards!X43, IF($I$1="Hy-Line Pink", Standards!AG43, IF($I$1="Hy-Line Silver Brown", Standards!AP43, IF($I$1="Hy-Line Sonia", Standards!AY43, 0))))))</f>
        <v>1.9</v>
      </c>
      <c r="X31" s="103" t="str">
        <f>IF($I$1="Hy-Line W-36", Standards!P43, IF($I$1="Hy-Line Brown", Standards!G43, IF($I$1="Hy-Line W-80", Standards!Y43, IF($I$1="Hy-Line Pink", Standards!AH43, IF($I$1="Hy-Line Silver Brown", Standards!AQ43, IF($I$1="Hy-Line Sonia", Standards!AZ43, 0))))))</f>
        <v>–</v>
      </c>
      <c r="Y31" s="103">
        <f>IF($I$1="Hy-Line W-36", Standards!Q43, IF($I$1="Hy-Line Brown", Standards!H43, IF($I$1="Hy-Line W-80", Standards!Z43, IF($I$1="Hy-Line Pink", Standards!AI43, IF($I$1="Hy-Line Silver Brown", Standards!AR43, IF($I$1="Hy-Line Sonia", Standards!BA43, 0))))))</f>
        <v>2.02</v>
      </c>
      <c r="Z31" s="118">
        <f t="shared" si="8"/>
        <v>5.0000000000001155E-3</v>
      </c>
      <c r="AA31" s="118" t="e">
        <f t="shared" si="9"/>
        <v>#N/A</v>
      </c>
      <c r="AI31" s="115">
        <f t="shared" si="2"/>
        <v>1.9</v>
      </c>
      <c r="AJ31" s="115">
        <f t="shared" si="3"/>
        <v>0.12000000000000011</v>
      </c>
      <c r="AK31" s="115">
        <f t="shared" si="4"/>
        <v>2.02</v>
      </c>
      <c r="AL31" s="115">
        <f t="shared" si="5"/>
        <v>1.9</v>
      </c>
      <c r="AM31" s="115" t="e">
        <f t="shared" si="6"/>
        <v>#N/A</v>
      </c>
    </row>
    <row r="32" spans="1:39" x14ac:dyDescent="0.25">
      <c r="A32" s="6">
        <f t="shared" si="7"/>
        <v>28</v>
      </c>
      <c r="B32" s="61"/>
      <c r="C32" s="4" t="str">
        <f t="shared" si="0"/>
        <v/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" t="s">
        <v>72</v>
      </c>
      <c r="R32" s="54">
        <f>AG$38</f>
        <v>0</v>
      </c>
      <c r="S32" s="47">
        <f>AG$39</f>
        <v>0</v>
      </c>
      <c r="T32" s="13">
        <f t="shared" si="1"/>
        <v>0</v>
      </c>
      <c r="U32" s="14">
        <f>AG$40</f>
        <v>0</v>
      </c>
      <c r="V32" s="14">
        <f>AG$41</f>
        <v>0</v>
      </c>
      <c r="W32" s="103">
        <f>IF($I$1="Hy-Line W-36", Standards!O44, IF($I$1="Hy-Line Brown", Standards!F44, IF($I$1="Hy-Line W-80", Standards!X44, IF($I$1="Hy-Line Pink", Standards!AG44, IF($I$1="Hy-Line Silver Brown", Standards!AP44, IF($I$1="Hy-Line Sonia", Standards!AY44, 0))))))</f>
        <v>1.91</v>
      </c>
      <c r="X32" s="103" t="str">
        <f>IF($I$1="Hy-Line W-36", Standards!P44, IF($I$1="Hy-Line Brown", Standards!G44, IF($I$1="Hy-Line W-80", Standards!Y44, IF($I$1="Hy-Line Pink", Standards!AH44, IF($I$1="Hy-Line Silver Brown", Standards!AQ44, IF($I$1="Hy-Line Sonia", Standards!AZ44, 0))))))</f>
        <v>–</v>
      </c>
      <c r="Y32" s="103">
        <f>IF($I$1="Hy-Line W-36", Standards!Q44, IF($I$1="Hy-Line Brown", Standards!H44, IF($I$1="Hy-Line W-80", Standards!Z44, IF($I$1="Hy-Line Pink", Standards!AI44, IF($I$1="Hy-Line Silver Brown", Standards!AR44, IF($I$1="Hy-Line Sonia", Standards!BA44, 0))))))</f>
        <v>2.02</v>
      </c>
      <c r="Z32" s="118">
        <f t="shared" si="8"/>
        <v>4.9999999999998934E-3</v>
      </c>
      <c r="AA32" s="118" t="e">
        <f t="shared" si="9"/>
        <v>#N/A</v>
      </c>
      <c r="AI32" s="115">
        <f t="shared" si="2"/>
        <v>1.91</v>
      </c>
      <c r="AJ32" s="115">
        <f t="shared" si="3"/>
        <v>0.1100000000000001</v>
      </c>
      <c r="AK32" s="115">
        <f t="shared" si="4"/>
        <v>2.02</v>
      </c>
      <c r="AL32" s="115">
        <f t="shared" si="5"/>
        <v>1.91</v>
      </c>
      <c r="AM32" s="115" t="e">
        <f t="shared" si="6"/>
        <v>#N/A</v>
      </c>
    </row>
    <row r="33" spans="1:95" x14ac:dyDescent="0.25">
      <c r="A33" s="6">
        <f t="shared" si="7"/>
        <v>29</v>
      </c>
      <c r="B33" s="61"/>
      <c r="C33" s="4" t="str">
        <f t="shared" si="0"/>
        <v/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13"/>
      <c r="AJ33" s="113"/>
      <c r="AK33" s="113"/>
      <c r="AL33" s="113"/>
      <c r="AM33" s="113"/>
      <c r="AN33" s="4"/>
      <c r="AO33" s="4"/>
      <c r="AP33" s="4"/>
      <c r="AQ33" s="4"/>
      <c r="AR33" s="4"/>
      <c r="AS33" s="4"/>
      <c r="AT33" s="4"/>
      <c r="AU33" s="4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</row>
    <row r="34" spans="1:95" x14ac:dyDescent="0.25">
      <c r="A34" s="6">
        <f t="shared" si="7"/>
        <v>30</v>
      </c>
      <c r="B34" s="61"/>
      <c r="C34" s="4" t="str">
        <f t="shared" si="0"/>
        <v/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13"/>
      <c r="AJ34" s="113"/>
      <c r="AK34" s="113"/>
      <c r="AL34" s="113"/>
      <c r="AM34" s="113"/>
      <c r="AN34" s="4"/>
      <c r="AO34" s="4"/>
      <c r="AP34" s="4"/>
      <c r="AQ34" s="4"/>
      <c r="AR34" s="4"/>
      <c r="AS34" s="4"/>
      <c r="AT34" s="4"/>
      <c r="AU34" s="4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</row>
    <row r="35" spans="1:95" x14ac:dyDescent="0.25">
      <c r="A35" s="6">
        <f t="shared" si="7"/>
        <v>31</v>
      </c>
      <c r="B35" s="61"/>
      <c r="C35" s="4" t="str">
        <f t="shared" si="0"/>
        <v/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13"/>
      <c r="AJ35" s="113"/>
      <c r="AK35" s="113"/>
      <c r="AL35" s="113"/>
      <c r="AM35" s="113"/>
      <c r="AN35" s="4"/>
      <c r="AO35" s="4"/>
      <c r="AP35" s="4"/>
      <c r="AQ35" s="4"/>
      <c r="AR35" s="4"/>
      <c r="AS35" s="4"/>
      <c r="AT35" s="4"/>
      <c r="AU35" s="4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</row>
    <row r="36" spans="1:95" x14ac:dyDescent="0.25">
      <c r="A36" s="6">
        <f t="shared" si="7"/>
        <v>32</v>
      </c>
      <c r="B36" s="61"/>
      <c r="C36" s="4" t="str">
        <f t="shared" si="0"/>
        <v/>
      </c>
      <c r="D36" s="120" t="s">
        <v>30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4"/>
      <c r="AA36" s="4"/>
      <c r="AB36" s="4"/>
      <c r="AC36" s="4"/>
      <c r="AD36" s="30"/>
      <c r="AE36" s="30"/>
      <c r="AF36" s="30"/>
      <c r="AG36" s="30"/>
      <c r="AH36" s="30"/>
      <c r="AI36" s="114"/>
      <c r="AJ36" s="114"/>
      <c r="AK36" s="114"/>
      <c r="AL36" s="114"/>
      <c r="AM36" s="114"/>
      <c r="AN36" s="30"/>
      <c r="AO36" s="30"/>
      <c r="AP36" s="30"/>
      <c r="AQ36" s="30"/>
      <c r="AR36" s="30"/>
      <c r="AS36" s="30"/>
      <c r="AT36" s="30"/>
      <c r="AU36" s="30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</row>
    <row r="37" spans="1:95" ht="15.75" thickBot="1" x14ac:dyDescent="0.3">
      <c r="A37" s="6">
        <f t="shared" si="7"/>
        <v>33</v>
      </c>
      <c r="B37" s="61"/>
      <c r="C37" s="4" t="str">
        <f t="shared" si="0"/>
        <v/>
      </c>
      <c r="D37" s="31" t="s">
        <v>27</v>
      </c>
      <c r="E37" s="32" t="s">
        <v>21</v>
      </c>
      <c r="F37" s="32" t="s">
        <v>22</v>
      </c>
      <c r="G37" s="32" t="s">
        <v>23</v>
      </c>
      <c r="H37" s="32" t="s">
        <v>24</v>
      </c>
      <c r="I37" s="32" t="s">
        <v>31</v>
      </c>
      <c r="J37" s="32" t="s">
        <v>32</v>
      </c>
      <c r="K37" s="32" t="s">
        <v>33</v>
      </c>
      <c r="L37" s="32" t="s">
        <v>34</v>
      </c>
      <c r="M37" s="32" t="s">
        <v>35</v>
      </c>
      <c r="N37" s="32" t="s">
        <v>36</v>
      </c>
      <c r="O37" s="32" t="s">
        <v>37</v>
      </c>
      <c r="P37" s="32" t="s">
        <v>38</v>
      </c>
      <c r="Q37" s="32" t="s">
        <v>39</v>
      </c>
      <c r="R37" s="32" t="s">
        <v>40</v>
      </c>
      <c r="S37" s="32" t="s">
        <v>41</v>
      </c>
      <c r="T37" s="32" t="s">
        <v>42</v>
      </c>
      <c r="U37" s="32" t="s">
        <v>43</v>
      </c>
      <c r="V37" s="32" t="s">
        <v>44</v>
      </c>
      <c r="W37" s="32" t="s">
        <v>65</v>
      </c>
      <c r="X37" s="32"/>
      <c r="Y37" s="32" t="s">
        <v>66</v>
      </c>
      <c r="Z37" s="32" t="s">
        <v>45</v>
      </c>
      <c r="AA37" s="32" t="s">
        <v>67</v>
      </c>
      <c r="AB37" s="32" t="s">
        <v>68</v>
      </c>
      <c r="AC37" s="32" t="s">
        <v>69</v>
      </c>
      <c r="AD37" s="32" t="s">
        <v>70</v>
      </c>
      <c r="AE37" s="32" t="s">
        <v>46</v>
      </c>
      <c r="AF37" s="32" t="s">
        <v>71</v>
      </c>
      <c r="AG37" s="32" t="s">
        <v>72</v>
      </c>
      <c r="AH37" s="30"/>
      <c r="AI37" s="114"/>
      <c r="AJ37" s="114"/>
      <c r="AK37" s="114"/>
      <c r="AL37" s="114"/>
      <c r="AM37" s="114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</row>
    <row r="38" spans="1:95" x14ac:dyDescent="0.25">
      <c r="A38" s="6">
        <f t="shared" si="7"/>
        <v>34</v>
      </c>
      <c r="B38" s="61"/>
      <c r="C38" s="4" t="str">
        <f t="shared" si="0"/>
        <v/>
      </c>
      <c r="D38" s="32" t="s">
        <v>13</v>
      </c>
      <c r="E38" s="33">
        <f>COUNTIF(E42:E141, "&gt;0")</f>
        <v>0</v>
      </c>
      <c r="F38" s="34">
        <f t="shared" ref="F38:AG38" si="13">COUNTIF(F42:F141, "&gt;0")</f>
        <v>0</v>
      </c>
      <c r="G38" s="34">
        <f t="shared" si="13"/>
        <v>0</v>
      </c>
      <c r="H38" s="34">
        <f t="shared" si="13"/>
        <v>0</v>
      </c>
      <c r="I38" s="34">
        <f t="shared" si="13"/>
        <v>0</v>
      </c>
      <c r="J38" s="34">
        <f t="shared" si="13"/>
        <v>0</v>
      </c>
      <c r="K38" s="34">
        <f t="shared" si="13"/>
        <v>0</v>
      </c>
      <c r="L38" s="34">
        <f t="shared" si="13"/>
        <v>0</v>
      </c>
      <c r="M38" s="34">
        <f t="shared" si="13"/>
        <v>0</v>
      </c>
      <c r="N38" s="34">
        <f t="shared" si="13"/>
        <v>0</v>
      </c>
      <c r="O38" s="34">
        <f t="shared" si="13"/>
        <v>0</v>
      </c>
      <c r="P38" s="34">
        <f t="shared" si="13"/>
        <v>0</v>
      </c>
      <c r="Q38" s="34">
        <f t="shared" si="13"/>
        <v>0</v>
      </c>
      <c r="R38" s="34">
        <f t="shared" si="13"/>
        <v>0</v>
      </c>
      <c r="S38" s="34">
        <f t="shared" si="13"/>
        <v>0</v>
      </c>
      <c r="T38" s="34">
        <f t="shared" si="13"/>
        <v>0</v>
      </c>
      <c r="U38" s="34">
        <f t="shared" si="13"/>
        <v>0</v>
      </c>
      <c r="V38" s="34">
        <f t="shared" si="13"/>
        <v>0</v>
      </c>
      <c r="W38" s="34">
        <f t="shared" si="13"/>
        <v>0</v>
      </c>
      <c r="X38" s="34"/>
      <c r="Y38" s="34">
        <f t="shared" si="13"/>
        <v>0</v>
      </c>
      <c r="Z38" s="34">
        <f t="shared" si="13"/>
        <v>0</v>
      </c>
      <c r="AA38" s="34">
        <f t="shared" si="13"/>
        <v>0</v>
      </c>
      <c r="AB38" s="34">
        <f t="shared" si="13"/>
        <v>0</v>
      </c>
      <c r="AC38" s="34">
        <f t="shared" si="13"/>
        <v>0</v>
      </c>
      <c r="AD38" s="34">
        <f t="shared" si="13"/>
        <v>0</v>
      </c>
      <c r="AE38" s="34">
        <f t="shared" si="13"/>
        <v>0</v>
      </c>
      <c r="AF38" s="34">
        <f t="shared" si="13"/>
        <v>0</v>
      </c>
      <c r="AG38" s="35">
        <f t="shared" si="13"/>
        <v>0</v>
      </c>
      <c r="AH38" s="4"/>
      <c r="AI38" s="119"/>
      <c r="AJ38" s="119"/>
      <c r="AK38" s="119"/>
      <c r="AL38" s="119"/>
      <c r="AM38" s="119"/>
      <c r="AN38" s="59"/>
      <c r="AO38" s="4"/>
      <c r="AP38" s="4"/>
      <c r="AQ38" s="4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</row>
    <row r="39" spans="1:95" x14ac:dyDescent="0.25">
      <c r="A39" s="6">
        <f t="shared" si="7"/>
        <v>35</v>
      </c>
      <c r="B39" s="61"/>
      <c r="C39" s="4" t="str">
        <f t="shared" si="0"/>
        <v/>
      </c>
      <c r="D39" s="32" t="s">
        <v>28</v>
      </c>
      <c r="E39" s="66">
        <f>IFERROR(AVERAGE(E42:E141), 0)</f>
        <v>0</v>
      </c>
      <c r="F39" s="67">
        <f t="shared" ref="F39:AG39" si="14">IFERROR(AVERAGE(F42:F141), 0)</f>
        <v>0</v>
      </c>
      <c r="G39" s="67">
        <f t="shared" si="14"/>
        <v>0</v>
      </c>
      <c r="H39" s="67">
        <f t="shared" si="14"/>
        <v>0</v>
      </c>
      <c r="I39" s="67">
        <f t="shared" si="14"/>
        <v>0</v>
      </c>
      <c r="J39" s="67">
        <f t="shared" si="14"/>
        <v>0</v>
      </c>
      <c r="K39" s="67">
        <f t="shared" si="14"/>
        <v>0</v>
      </c>
      <c r="L39" s="67">
        <f t="shared" si="14"/>
        <v>0</v>
      </c>
      <c r="M39" s="67">
        <f t="shared" si="14"/>
        <v>0</v>
      </c>
      <c r="N39" s="67">
        <f t="shared" si="14"/>
        <v>0</v>
      </c>
      <c r="O39" s="67">
        <f t="shared" si="14"/>
        <v>0</v>
      </c>
      <c r="P39" s="67">
        <f t="shared" si="14"/>
        <v>0</v>
      </c>
      <c r="Q39" s="67">
        <f t="shared" si="14"/>
        <v>0</v>
      </c>
      <c r="R39" s="67">
        <f t="shared" si="14"/>
        <v>0</v>
      </c>
      <c r="S39" s="67">
        <f t="shared" si="14"/>
        <v>0</v>
      </c>
      <c r="T39" s="67">
        <f t="shared" si="14"/>
        <v>0</v>
      </c>
      <c r="U39" s="67">
        <f t="shared" si="14"/>
        <v>0</v>
      </c>
      <c r="V39" s="67">
        <f t="shared" si="14"/>
        <v>0</v>
      </c>
      <c r="W39" s="67">
        <f t="shared" si="14"/>
        <v>0</v>
      </c>
      <c r="X39" s="67"/>
      <c r="Y39" s="67">
        <f t="shared" si="14"/>
        <v>0</v>
      </c>
      <c r="Z39" s="67">
        <f t="shared" si="14"/>
        <v>0</v>
      </c>
      <c r="AA39" s="67">
        <f t="shared" si="14"/>
        <v>0</v>
      </c>
      <c r="AB39" s="67">
        <f t="shared" si="14"/>
        <v>0</v>
      </c>
      <c r="AC39" s="67">
        <f t="shared" si="14"/>
        <v>0</v>
      </c>
      <c r="AD39" s="67">
        <f t="shared" si="14"/>
        <v>0</v>
      </c>
      <c r="AE39" s="67">
        <f t="shared" si="14"/>
        <v>0</v>
      </c>
      <c r="AF39" s="67">
        <f t="shared" si="14"/>
        <v>0</v>
      </c>
      <c r="AG39" s="68">
        <f t="shared" si="14"/>
        <v>0</v>
      </c>
      <c r="AH39" s="4"/>
      <c r="AI39" s="119"/>
      <c r="AJ39" s="119"/>
      <c r="AK39" s="119"/>
      <c r="AL39" s="119"/>
      <c r="AM39" s="119"/>
      <c r="AN39" s="59"/>
      <c r="AO39" s="4"/>
      <c r="AP39" s="4"/>
      <c r="AQ39" s="4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</row>
    <row r="40" spans="1:95" x14ac:dyDescent="0.25">
      <c r="A40" s="6">
        <f t="shared" si="7"/>
        <v>36</v>
      </c>
      <c r="B40" s="61"/>
      <c r="C40" s="4" t="str">
        <f t="shared" si="0"/>
        <v/>
      </c>
      <c r="D40" s="32" t="s">
        <v>29</v>
      </c>
      <c r="E40" s="48">
        <f>IFERROR((E38-E144)/E38, 0)</f>
        <v>0</v>
      </c>
      <c r="F40" s="49">
        <f t="shared" ref="F40:AG40" si="15">IFERROR((F38-F144)/F38, 0)</f>
        <v>0</v>
      </c>
      <c r="G40" s="49">
        <f t="shared" si="15"/>
        <v>0</v>
      </c>
      <c r="H40" s="49">
        <f t="shared" si="15"/>
        <v>0</v>
      </c>
      <c r="I40" s="49">
        <f t="shared" si="15"/>
        <v>0</v>
      </c>
      <c r="J40" s="49">
        <f t="shared" si="15"/>
        <v>0</v>
      </c>
      <c r="K40" s="49">
        <f t="shared" si="15"/>
        <v>0</v>
      </c>
      <c r="L40" s="49">
        <f t="shared" si="15"/>
        <v>0</v>
      </c>
      <c r="M40" s="49">
        <f t="shared" si="15"/>
        <v>0</v>
      </c>
      <c r="N40" s="49">
        <f t="shared" si="15"/>
        <v>0</v>
      </c>
      <c r="O40" s="49">
        <f t="shared" si="15"/>
        <v>0</v>
      </c>
      <c r="P40" s="49">
        <f t="shared" si="15"/>
        <v>0</v>
      </c>
      <c r="Q40" s="49">
        <f t="shared" si="15"/>
        <v>0</v>
      </c>
      <c r="R40" s="49">
        <f t="shared" si="15"/>
        <v>0</v>
      </c>
      <c r="S40" s="49">
        <f t="shared" si="15"/>
        <v>0</v>
      </c>
      <c r="T40" s="49">
        <f t="shared" si="15"/>
        <v>0</v>
      </c>
      <c r="U40" s="49">
        <f t="shared" si="15"/>
        <v>0</v>
      </c>
      <c r="V40" s="49">
        <f t="shared" si="15"/>
        <v>0</v>
      </c>
      <c r="W40" s="49">
        <f t="shared" si="15"/>
        <v>0</v>
      </c>
      <c r="X40" s="49"/>
      <c r="Y40" s="49">
        <f t="shared" si="15"/>
        <v>0</v>
      </c>
      <c r="Z40" s="49">
        <f t="shared" si="15"/>
        <v>0</v>
      </c>
      <c r="AA40" s="49">
        <f t="shared" si="15"/>
        <v>0</v>
      </c>
      <c r="AB40" s="49">
        <f t="shared" si="15"/>
        <v>0</v>
      </c>
      <c r="AC40" s="49">
        <f t="shared" si="15"/>
        <v>0</v>
      </c>
      <c r="AD40" s="49">
        <f t="shared" si="15"/>
        <v>0</v>
      </c>
      <c r="AE40" s="49">
        <f t="shared" si="15"/>
        <v>0</v>
      </c>
      <c r="AF40" s="49">
        <f t="shared" si="15"/>
        <v>0</v>
      </c>
      <c r="AG40" s="50">
        <f t="shared" si="15"/>
        <v>0</v>
      </c>
      <c r="AH40" s="4"/>
      <c r="AI40" s="119"/>
      <c r="AJ40" s="119"/>
      <c r="AK40" s="119"/>
      <c r="AL40" s="119"/>
      <c r="AM40" s="119"/>
      <c r="AN40" s="59"/>
      <c r="AO40" s="4"/>
      <c r="AP40" s="4"/>
      <c r="AQ40" s="4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</row>
    <row r="41" spans="1:95" ht="15.75" thickBot="1" x14ac:dyDescent="0.3">
      <c r="A41" s="6">
        <f t="shared" si="7"/>
        <v>37</v>
      </c>
      <c r="B41" s="61"/>
      <c r="C41" s="4" t="str">
        <f t="shared" si="0"/>
        <v/>
      </c>
      <c r="D41" s="32" t="s">
        <v>6</v>
      </c>
      <c r="E41" s="51">
        <f>IFERROR(STDEV(E42:E141)/E39, 0)</f>
        <v>0</v>
      </c>
      <c r="F41" s="52">
        <f t="shared" ref="F41:AG41" si="16">IFERROR(STDEV(F42:F141)/F39, 0)</f>
        <v>0</v>
      </c>
      <c r="G41" s="52">
        <f t="shared" si="16"/>
        <v>0</v>
      </c>
      <c r="H41" s="52">
        <f t="shared" si="16"/>
        <v>0</v>
      </c>
      <c r="I41" s="52">
        <f t="shared" si="16"/>
        <v>0</v>
      </c>
      <c r="J41" s="52">
        <f t="shared" si="16"/>
        <v>0</v>
      </c>
      <c r="K41" s="52">
        <f t="shared" si="16"/>
        <v>0</v>
      </c>
      <c r="L41" s="52">
        <f t="shared" si="16"/>
        <v>0</v>
      </c>
      <c r="M41" s="52">
        <f t="shared" si="16"/>
        <v>0</v>
      </c>
      <c r="N41" s="52">
        <f t="shared" si="16"/>
        <v>0</v>
      </c>
      <c r="O41" s="52">
        <f t="shared" si="16"/>
        <v>0</v>
      </c>
      <c r="P41" s="52">
        <f t="shared" si="16"/>
        <v>0</v>
      </c>
      <c r="Q41" s="52">
        <f t="shared" si="16"/>
        <v>0</v>
      </c>
      <c r="R41" s="52">
        <f t="shared" si="16"/>
        <v>0</v>
      </c>
      <c r="S41" s="52">
        <f t="shared" si="16"/>
        <v>0</v>
      </c>
      <c r="T41" s="52">
        <f t="shared" si="16"/>
        <v>0</v>
      </c>
      <c r="U41" s="52">
        <f t="shared" si="16"/>
        <v>0</v>
      </c>
      <c r="V41" s="52">
        <f t="shared" si="16"/>
        <v>0</v>
      </c>
      <c r="W41" s="52">
        <f t="shared" si="16"/>
        <v>0</v>
      </c>
      <c r="X41" s="52"/>
      <c r="Y41" s="52">
        <f t="shared" si="16"/>
        <v>0</v>
      </c>
      <c r="Z41" s="52">
        <f t="shared" si="16"/>
        <v>0</v>
      </c>
      <c r="AA41" s="52">
        <f t="shared" si="16"/>
        <v>0</v>
      </c>
      <c r="AB41" s="52">
        <f t="shared" si="16"/>
        <v>0</v>
      </c>
      <c r="AC41" s="52">
        <f t="shared" si="16"/>
        <v>0</v>
      </c>
      <c r="AD41" s="52">
        <f t="shared" si="16"/>
        <v>0</v>
      </c>
      <c r="AE41" s="52">
        <f t="shared" si="16"/>
        <v>0</v>
      </c>
      <c r="AF41" s="52">
        <f t="shared" si="16"/>
        <v>0</v>
      </c>
      <c r="AG41" s="53">
        <f t="shared" si="16"/>
        <v>0</v>
      </c>
      <c r="AH41" s="4"/>
      <c r="AI41" s="119"/>
      <c r="AJ41" s="119"/>
      <c r="AK41" s="119"/>
      <c r="AL41" s="119"/>
      <c r="AM41" s="119"/>
      <c r="AN41" s="59"/>
      <c r="AO41" s="4"/>
      <c r="AP41" s="4"/>
      <c r="AQ41" s="4"/>
      <c r="AR41" s="4"/>
      <c r="AS41" s="4"/>
      <c r="AT41" s="4"/>
      <c r="AU41" s="4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</row>
    <row r="42" spans="1:95" x14ac:dyDescent="0.25">
      <c r="A42" s="6">
        <f t="shared" si="7"/>
        <v>38</v>
      </c>
      <c r="B42" s="61"/>
      <c r="C42" s="4" t="str">
        <f t="shared" si="0"/>
        <v/>
      </c>
      <c r="D42" s="36">
        <v>1</v>
      </c>
      <c r="E42" s="69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4"/>
      <c r="AI42" s="119"/>
      <c r="AJ42" s="119"/>
      <c r="AK42" s="119"/>
      <c r="AL42" s="119"/>
      <c r="AM42" s="119"/>
      <c r="AN42" s="59"/>
      <c r="AO42" s="4"/>
      <c r="AP42" s="4"/>
      <c r="AQ42" s="4"/>
      <c r="AR42" s="4"/>
      <c r="AS42" s="4"/>
      <c r="AT42" s="4"/>
      <c r="AU42" s="4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</row>
    <row r="43" spans="1:95" x14ac:dyDescent="0.25">
      <c r="A43" s="6">
        <f t="shared" si="7"/>
        <v>39</v>
      </c>
      <c r="B43" s="61"/>
      <c r="C43" s="4" t="str">
        <f t="shared" si="0"/>
        <v/>
      </c>
      <c r="D43" s="36">
        <v>2</v>
      </c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4"/>
      <c r="AI43" s="119"/>
      <c r="AJ43" s="119"/>
      <c r="AK43" s="119"/>
      <c r="AL43" s="119"/>
      <c r="AM43" s="119"/>
      <c r="AN43" s="59"/>
      <c r="AO43" s="4"/>
      <c r="AP43" s="4"/>
      <c r="AQ43" s="4"/>
      <c r="AR43" s="4"/>
      <c r="AS43" s="4"/>
      <c r="AT43" s="4"/>
      <c r="AU43" s="4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</row>
    <row r="44" spans="1:95" x14ac:dyDescent="0.25">
      <c r="A44" s="6">
        <f t="shared" si="7"/>
        <v>40</v>
      </c>
      <c r="B44" s="61"/>
      <c r="C44" s="4" t="str">
        <f t="shared" si="0"/>
        <v/>
      </c>
      <c r="D44" s="36">
        <v>3</v>
      </c>
      <c r="E44" s="71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4"/>
      <c r="AI44" s="119"/>
      <c r="AJ44" s="119"/>
      <c r="AK44" s="119"/>
      <c r="AL44" s="119"/>
      <c r="AM44" s="119"/>
      <c r="AN44" s="59"/>
      <c r="AO44" s="4"/>
      <c r="AP44" s="4"/>
      <c r="AQ44" s="4"/>
      <c r="AR44" s="4"/>
      <c r="AS44" s="4"/>
      <c r="AT44" s="4"/>
      <c r="AU44" s="4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</row>
    <row r="45" spans="1:95" x14ac:dyDescent="0.25">
      <c r="A45" s="6">
        <f t="shared" si="7"/>
        <v>41</v>
      </c>
      <c r="B45" s="61"/>
      <c r="C45" s="4" t="str">
        <f t="shared" si="0"/>
        <v/>
      </c>
      <c r="D45" s="36">
        <v>4</v>
      </c>
      <c r="E45" s="71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4"/>
      <c r="AI45" s="119"/>
      <c r="AJ45" s="119"/>
      <c r="AK45" s="119"/>
      <c r="AL45" s="119"/>
      <c r="AM45" s="119"/>
      <c r="AN45" s="59"/>
      <c r="AO45" s="4"/>
      <c r="AP45" s="4"/>
      <c r="AQ45" s="4"/>
      <c r="AR45" s="4"/>
      <c r="AS45" s="4"/>
      <c r="AT45" s="4"/>
      <c r="AU45" s="4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</row>
    <row r="46" spans="1:95" x14ac:dyDescent="0.25">
      <c r="A46" s="6">
        <f t="shared" si="7"/>
        <v>42</v>
      </c>
      <c r="B46" s="61"/>
      <c r="C46" s="4" t="str">
        <f t="shared" si="0"/>
        <v/>
      </c>
      <c r="D46" s="36">
        <v>5</v>
      </c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4"/>
      <c r="AI46" s="119"/>
      <c r="AJ46" s="119"/>
      <c r="AK46" s="119"/>
      <c r="AL46" s="119"/>
      <c r="AM46" s="119"/>
      <c r="AN46" s="59"/>
      <c r="AO46" s="4"/>
      <c r="AP46" s="4"/>
      <c r="AQ46" s="4"/>
      <c r="AR46" s="4"/>
      <c r="AS46" s="4"/>
      <c r="AT46" s="4"/>
      <c r="AU46" s="4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</row>
    <row r="47" spans="1:95" x14ac:dyDescent="0.25">
      <c r="A47" s="6">
        <f t="shared" si="7"/>
        <v>43</v>
      </c>
      <c r="B47" s="61"/>
      <c r="C47" s="4" t="str">
        <f t="shared" si="0"/>
        <v/>
      </c>
      <c r="D47" s="36">
        <v>6</v>
      </c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4"/>
      <c r="AI47" s="119"/>
      <c r="AJ47" s="119"/>
      <c r="AK47" s="119"/>
      <c r="AL47" s="119"/>
      <c r="AM47" s="119"/>
      <c r="AN47" s="59"/>
      <c r="AO47" s="4"/>
      <c r="AP47" s="4"/>
      <c r="AQ47" s="4"/>
      <c r="AR47" s="4"/>
      <c r="AS47" s="4"/>
      <c r="AT47" s="4"/>
      <c r="AU47" s="4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</row>
    <row r="48" spans="1:95" x14ac:dyDescent="0.25">
      <c r="A48" s="6">
        <f t="shared" si="7"/>
        <v>44</v>
      </c>
      <c r="B48" s="61"/>
      <c r="C48" s="4" t="str">
        <f t="shared" si="0"/>
        <v/>
      </c>
      <c r="D48" s="36">
        <v>7</v>
      </c>
      <c r="E48" s="71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4"/>
      <c r="AI48" s="119"/>
      <c r="AJ48" s="119"/>
      <c r="AK48" s="119"/>
      <c r="AL48" s="119"/>
      <c r="AM48" s="119"/>
      <c r="AN48" s="59"/>
      <c r="AO48" s="4"/>
      <c r="AP48" s="4"/>
      <c r="AQ48" s="4"/>
      <c r="AR48" s="4"/>
      <c r="AS48" s="4"/>
      <c r="AT48" s="4"/>
      <c r="AU48" s="4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</row>
    <row r="49" spans="1:33" x14ac:dyDescent="0.25">
      <c r="A49" s="6">
        <f t="shared" si="7"/>
        <v>45</v>
      </c>
      <c r="B49" s="61"/>
      <c r="C49" s="4" t="str">
        <f t="shared" si="0"/>
        <v/>
      </c>
      <c r="D49" s="36">
        <v>8</v>
      </c>
      <c r="E49" s="71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</row>
    <row r="50" spans="1:33" x14ac:dyDescent="0.25">
      <c r="A50" s="6">
        <f t="shared" si="7"/>
        <v>46</v>
      </c>
      <c r="B50" s="61"/>
      <c r="C50" s="4" t="str">
        <f t="shared" si="0"/>
        <v/>
      </c>
      <c r="D50" s="36">
        <v>9</v>
      </c>
      <c r="E50" s="71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</row>
    <row r="51" spans="1:33" x14ac:dyDescent="0.25">
      <c r="A51" s="6">
        <f t="shared" si="7"/>
        <v>47</v>
      </c>
      <c r="B51" s="61"/>
      <c r="C51" s="4" t="str">
        <f t="shared" si="0"/>
        <v/>
      </c>
      <c r="D51" s="36">
        <v>10</v>
      </c>
      <c r="E51" s="71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</row>
    <row r="52" spans="1:33" x14ac:dyDescent="0.25">
      <c r="A52" s="6">
        <f t="shared" si="7"/>
        <v>48</v>
      </c>
      <c r="B52" s="61"/>
      <c r="C52" s="4" t="str">
        <f t="shared" si="0"/>
        <v/>
      </c>
      <c r="D52" s="36">
        <v>11</v>
      </c>
      <c r="E52" s="71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</row>
    <row r="53" spans="1:33" x14ac:dyDescent="0.25">
      <c r="A53" s="6">
        <f t="shared" si="7"/>
        <v>49</v>
      </c>
      <c r="B53" s="61"/>
      <c r="C53" s="4" t="str">
        <f t="shared" si="0"/>
        <v/>
      </c>
      <c r="D53" s="36">
        <v>12</v>
      </c>
      <c r="E53" s="71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</row>
    <row r="54" spans="1:33" x14ac:dyDescent="0.25">
      <c r="A54" s="6">
        <f t="shared" si="7"/>
        <v>50</v>
      </c>
      <c r="B54" s="61"/>
      <c r="C54" s="4" t="str">
        <f t="shared" si="0"/>
        <v/>
      </c>
      <c r="D54" s="36">
        <v>13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</row>
    <row r="55" spans="1:33" x14ac:dyDescent="0.25">
      <c r="A55" s="6">
        <f t="shared" si="7"/>
        <v>51</v>
      </c>
      <c r="B55" s="61"/>
      <c r="C55" s="4" t="str">
        <f t="shared" si="0"/>
        <v/>
      </c>
      <c r="D55" s="36">
        <v>14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</row>
    <row r="56" spans="1:33" x14ac:dyDescent="0.25">
      <c r="A56" s="6">
        <f t="shared" si="7"/>
        <v>52</v>
      </c>
      <c r="B56" s="61"/>
      <c r="C56" s="4" t="str">
        <f t="shared" si="0"/>
        <v/>
      </c>
      <c r="D56" s="36">
        <v>15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</row>
    <row r="57" spans="1:33" x14ac:dyDescent="0.25">
      <c r="A57" s="6">
        <f t="shared" si="7"/>
        <v>53</v>
      </c>
      <c r="B57" s="61"/>
      <c r="C57" s="4" t="str">
        <f t="shared" si="0"/>
        <v/>
      </c>
      <c r="D57" s="36">
        <v>16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</row>
    <row r="58" spans="1:33" x14ac:dyDescent="0.25">
      <c r="A58" s="6">
        <f t="shared" si="7"/>
        <v>54</v>
      </c>
      <c r="B58" s="61"/>
      <c r="C58" s="4" t="str">
        <f t="shared" si="0"/>
        <v/>
      </c>
      <c r="D58" s="36">
        <v>17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</row>
    <row r="59" spans="1:33" x14ac:dyDescent="0.25">
      <c r="A59" s="6">
        <f t="shared" si="7"/>
        <v>55</v>
      </c>
      <c r="B59" s="61"/>
      <c r="C59" s="4" t="str">
        <f t="shared" si="0"/>
        <v/>
      </c>
      <c r="D59" s="36">
        <v>18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</row>
    <row r="60" spans="1:33" x14ac:dyDescent="0.25">
      <c r="A60" s="6">
        <f t="shared" si="7"/>
        <v>56</v>
      </c>
      <c r="B60" s="61"/>
      <c r="C60" s="4" t="str">
        <f t="shared" si="0"/>
        <v/>
      </c>
      <c r="D60" s="36">
        <v>19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</row>
    <row r="61" spans="1:33" x14ac:dyDescent="0.25">
      <c r="A61" s="6">
        <f t="shared" si="7"/>
        <v>57</v>
      </c>
      <c r="B61" s="61"/>
      <c r="C61" s="4" t="str">
        <f t="shared" si="0"/>
        <v/>
      </c>
      <c r="D61" s="36">
        <v>20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</row>
    <row r="62" spans="1:33" x14ac:dyDescent="0.25">
      <c r="A62" s="6">
        <f t="shared" si="7"/>
        <v>58</v>
      </c>
      <c r="B62" s="61"/>
      <c r="C62" s="4" t="str">
        <f t="shared" si="0"/>
        <v/>
      </c>
      <c r="D62" s="36">
        <v>21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</row>
    <row r="63" spans="1:33" x14ac:dyDescent="0.25">
      <c r="A63" s="6">
        <f t="shared" si="7"/>
        <v>59</v>
      </c>
      <c r="B63" s="61"/>
      <c r="C63" s="4" t="str">
        <f t="shared" si="0"/>
        <v/>
      </c>
      <c r="D63" s="36">
        <v>22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</row>
    <row r="64" spans="1:33" x14ac:dyDescent="0.25">
      <c r="A64" s="6">
        <f t="shared" si="7"/>
        <v>60</v>
      </c>
      <c r="B64" s="61"/>
      <c r="C64" s="4" t="str">
        <f t="shared" si="0"/>
        <v/>
      </c>
      <c r="D64" s="36">
        <v>23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</row>
    <row r="65" spans="1:33" x14ac:dyDescent="0.25">
      <c r="A65" s="6">
        <f t="shared" si="7"/>
        <v>61</v>
      </c>
      <c r="B65" s="61"/>
      <c r="C65" s="4" t="str">
        <f t="shared" si="0"/>
        <v/>
      </c>
      <c r="D65" s="36">
        <v>24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</row>
    <row r="66" spans="1:33" x14ac:dyDescent="0.25">
      <c r="A66" s="6">
        <f t="shared" si="7"/>
        <v>62</v>
      </c>
      <c r="B66" s="61"/>
      <c r="C66" s="4" t="str">
        <f t="shared" si="0"/>
        <v/>
      </c>
      <c r="D66" s="36">
        <v>25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</row>
    <row r="67" spans="1:33" x14ac:dyDescent="0.25">
      <c r="A67" s="6">
        <f t="shared" si="7"/>
        <v>63</v>
      </c>
      <c r="B67" s="61"/>
      <c r="C67" s="4" t="str">
        <f t="shared" si="0"/>
        <v/>
      </c>
      <c r="D67" s="36">
        <v>26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</row>
    <row r="68" spans="1:33" x14ac:dyDescent="0.25">
      <c r="A68" s="6">
        <f t="shared" si="7"/>
        <v>64</v>
      </c>
      <c r="B68" s="61"/>
      <c r="C68" s="4" t="str">
        <f t="shared" si="0"/>
        <v/>
      </c>
      <c r="D68" s="36">
        <v>27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</row>
    <row r="69" spans="1:33" x14ac:dyDescent="0.25">
      <c r="A69" s="6">
        <f t="shared" si="7"/>
        <v>65</v>
      </c>
      <c r="B69" s="61"/>
      <c r="C69" s="4" t="str">
        <f t="shared" ref="C69:C104" si="17">IF(B69=0,"",IF(B69="","",IF(B69&gt;$J$8,"High",IF(B69&lt;$J$9,"Low",""))))</f>
        <v/>
      </c>
      <c r="D69" s="36">
        <v>28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</row>
    <row r="70" spans="1:33" x14ac:dyDescent="0.25">
      <c r="A70" s="6">
        <f t="shared" si="7"/>
        <v>66</v>
      </c>
      <c r="B70" s="61"/>
      <c r="C70" s="4" t="str">
        <f t="shared" si="17"/>
        <v/>
      </c>
      <c r="D70" s="36">
        <v>29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</row>
    <row r="71" spans="1:33" x14ac:dyDescent="0.25">
      <c r="A71" s="6">
        <f t="shared" ref="A71:A104" si="18">1+A70</f>
        <v>67</v>
      </c>
      <c r="B71" s="61"/>
      <c r="C71" s="4" t="str">
        <f t="shared" si="17"/>
        <v/>
      </c>
      <c r="D71" s="36">
        <v>30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</row>
    <row r="72" spans="1:33" x14ac:dyDescent="0.25">
      <c r="A72" s="6">
        <f t="shared" si="18"/>
        <v>68</v>
      </c>
      <c r="B72" s="61"/>
      <c r="C72" s="4" t="str">
        <f t="shared" si="17"/>
        <v/>
      </c>
      <c r="D72" s="36">
        <v>31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</row>
    <row r="73" spans="1:33" x14ac:dyDescent="0.25">
      <c r="A73" s="6">
        <f t="shared" si="18"/>
        <v>69</v>
      </c>
      <c r="B73" s="61"/>
      <c r="C73" s="4" t="str">
        <f t="shared" si="17"/>
        <v/>
      </c>
      <c r="D73" s="36">
        <v>32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</row>
    <row r="74" spans="1:33" x14ac:dyDescent="0.25">
      <c r="A74" s="6">
        <f t="shared" si="18"/>
        <v>70</v>
      </c>
      <c r="B74" s="61"/>
      <c r="C74" s="4" t="str">
        <f t="shared" si="17"/>
        <v/>
      </c>
      <c r="D74" s="36">
        <v>33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</row>
    <row r="75" spans="1:33" x14ac:dyDescent="0.25">
      <c r="A75" s="6">
        <f t="shared" si="18"/>
        <v>71</v>
      </c>
      <c r="B75" s="61"/>
      <c r="C75" s="4" t="str">
        <f t="shared" si="17"/>
        <v/>
      </c>
      <c r="D75" s="36">
        <v>34</v>
      </c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</row>
    <row r="76" spans="1:33" x14ac:dyDescent="0.25">
      <c r="A76" s="6">
        <f t="shared" si="18"/>
        <v>72</v>
      </c>
      <c r="B76" s="61"/>
      <c r="C76" s="4" t="str">
        <f t="shared" si="17"/>
        <v/>
      </c>
      <c r="D76" s="36">
        <v>35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</row>
    <row r="77" spans="1:33" x14ac:dyDescent="0.25">
      <c r="A77" s="6">
        <f t="shared" si="18"/>
        <v>73</v>
      </c>
      <c r="B77" s="61"/>
      <c r="C77" s="4" t="str">
        <f t="shared" si="17"/>
        <v/>
      </c>
      <c r="D77" s="36">
        <v>36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</row>
    <row r="78" spans="1:33" x14ac:dyDescent="0.25">
      <c r="A78" s="6">
        <f t="shared" si="18"/>
        <v>74</v>
      </c>
      <c r="B78" s="61"/>
      <c r="C78" s="4" t="str">
        <f t="shared" si="17"/>
        <v/>
      </c>
      <c r="D78" s="36">
        <v>37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</row>
    <row r="79" spans="1:33" x14ac:dyDescent="0.25">
      <c r="A79" s="6">
        <f t="shared" si="18"/>
        <v>75</v>
      </c>
      <c r="B79" s="61"/>
      <c r="C79" s="4" t="str">
        <f t="shared" si="17"/>
        <v/>
      </c>
      <c r="D79" s="36">
        <v>38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</row>
    <row r="80" spans="1:33" x14ac:dyDescent="0.25">
      <c r="A80" s="6">
        <f t="shared" si="18"/>
        <v>76</v>
      </c>
      <c r="B80" s="61"/>
      <c r="C80" s="4" t="str">
        <f t="shared" si="17"/>
        <v/>
      </c>
      <c r="D80" s="36">
        <v>39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</row>
    <row r="81" spans="1:33" x14ac:dyDescent="0.25">
      <c r="A81" s="6">
        <f t="shared" si="18"/>
        <v>77</v>
      </c>
      <c r="B81" s="61"/>
      <c r="C81" s="4" t="str">
        <f t="shared" si="17"/>
        <v/>
      </c>
      <c r="D81" s="36">
        <v>40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</row>
    <row r="82" spans="1:33" x14ac:dyDescent="0.25">
      <c r="A82" s="6">
        <f t="shared" si="18"/>
        <v>78</v>
      </c>
      <c r="B82" s="61"/>
      <c r="C82" s="4" t="str">
        <f t="shared" si="17"/>
        <v/>
      </c>
      <c r="D82" s="36">
        <v>41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</row>
    <row r="83" spans="1:33" x14ac:dyDescent="0.25">
      <c r="A83" s="6">
        <f t="shared" si="18"/>
        <v>79</v>
      </c>
      <c r="B83" s="61"/>
      <c r="C83" s="4" t="str">
        <f t="shared" si="17"/>
        <v/>
      </c>
      <c r="D83" s="36">
        <v>42</v>
      </c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</row>
    <row r="84" spans="1:33" x14ac:dyDescent="0.25">
      <c r="A84" s="6">
        <f t="shared" si="18"/>
        <v>80</v>
      </c>
      <c r="B84" s="61"/>
      <c r="C84" s="4" t="str">
        <f t="shared" si="17"/>
        <v/>
      </c>
      <c r="D84" s="36">
        <v>43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</row>
    <row r="85" spans="1:33" x14ac:dyDescent="0.25">
      <c r="A85" s="6">
        <f t="shared" si="18"/>
        <v>81</v>
      </c>
      <c r="B85" s="61"/>
      <c r="C85" s="4" t="str">
        <f t="shared" si="17"/>
        <v/>
      </c>
      <c r="D85" s="36">
        <v>44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</row>
    <row r="86" spans="1:33" x14ac:dyDescent="0.25">
      <c r="A86" s="6">
        <f t="shared" si="18"/>
        <v>82</v>
      </c>
      <c r="B86" s="61"/>
      <c r="C86" s="4" t="str">
        <f t="shared" si="17"/>
        <v/>
      </c>
      <c r="D86" s="36">
        <v>45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</row>
    <row r="87" spans="1:33" x14ac:dyDescent="0.25">
      <c r="A87" s="6">
        <f t="shared" si="18"/>
        <v>83</v>
      </c>
      <c r="B87" s="61"/>
      <c r="C87" s="4" t="str">
        <f t="shared" si="17"/>
        <v/>
      </c>
      <c r="D87" s="36">
        <v>46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</row>
    <row r="88" spans="1:33" x14ac:dyDescent="0.25">
      <c r="A88" s="6">
        <f t="shared" si="18"/>
        <v>84</v>
      </c>
      <c r="B88" s="61"/>
      <c r="C88" s="4" t="str">
        <f t="shared" si="17"/>
        <v/>
      </c>
      <c r="D88" s="36">
        <v>47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</row>
    <row r="89" spans="1:33" x14ac:dyDescent="0.25">
      <c r="A89" s="6">
        <f t="shared" si="18"/>
        <v>85</v>
      </c>
      <c r="B89" s="61"/>
      <c r="C89" s="4" t="str">
        <f t="shared" si="17"/>
        <v/>
      </c>
      <c r="D89" s="36">
        <v>48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</row>
    <row r="90" spans="1:33" x14ac:dyDescent="0.25">
      <c r="A90" s="6">
        <f t="shared" si="18"/>
        <v>86</v>
      </c>
      <c r="B90" s="61"/>
      <c r="C90" s="4" t="str">
        <f t="shared" si="17"/>
        <v/>
      </c>
      <c r="D90" s="36">
        <v>49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</row>
    <row r="91" spans="1:33" x14ac:dyDescent="0.25">
      <c r="A91" s="6">
        <f t="shared" si="18"/>
        <v>87</v>
      </c>
      <c r="B91" s="61"/>
      <c r="C91" s="4" t="str">
        <f t="shared" si="17"/>
        <v/>
      </c>
      <c r="D91" s="36">
        <v>50</v>
      </c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</row>
    <row r="92" spans="1:33" x14ac:dyDescent="0.25">
      <c r="A92" s="6">
        <f t="shared" si="18"/>
        <v>88</v>
      </c>
      <c r="B92" s="61"/>
      <c r="C92" s="4" t="str">
        <f t="shared" si="17"/>
        <v/>
      </c>
      <c r="D92" s="36">
        <v>51</v>
      </c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</row>
    <row r="93" spans="1:33" x14ac:dyDescent="0.25">
      <c r="A93" s="6">
        <f t="shared" si="18"/>
        <v>89</v>
      </c>
      <c r="B93" s="61"/>
      <c r="C93" s="4" t="str">
        <f t="shared" si="17"/>
        <v/>
      </c>
      <c r="D93" s="36">
        <v>52</v>
      </c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</row>
    <row r="94" spans="1:33" x14ac:dyDescent="0.25">
      <c r="A94" s="6">
        <f t="shared" si="18"/>
        <v>90</v>
      </c>
      <c r="B94" s="61"/>
      <c r="C94" s="4" t="str">
        <f t="shared" si="17"/>
        <v/>
      </c>
      <c r="D94" s="36">
        <v>53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</row>
    <row r="95" spans="1:33" x14ac:dyDescent="0.25">
      <c r="A95" s="6">
        <f t="shared" si="18"/>
        <v>91</v>
      </c>
      <c r="B95" s="61"/>
      <c r="C95" s="4" t="str">
        <f t="shared" si="17"/>
        <v/>
      </c>
      <c r="D95" s="36">
        <v>54</v>
      </c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</row>
    <row r="96" spans="1:33" x14ac:dyDescent="0.25">
      <c r="A96" s="6">
        <f t="shared" si="18"/>
        <v>92</v>
      </c>
      <c r="B96" s="61"/>
      <c r="C96" s="4" t="str">
        <f t="shared" si="17"/>
        <v/>
      </c>
      <c r="D96" s="36">
        <v>55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</row>
    <row r="97" spans="1:33" x14ac:dyDescent="0.25">
      <c r="A97" s="6">
        <f t="shared" si="18"/>
        <v>93</v>
      </c>
      <c r="B97" s="61"/>
      <c r="C97" s="4" t="str">
        <f t="shared" si="17"/>
        <v/>
      </c>
      <c r="D97" s="36">
        <v>56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</row>
    <row r="98" spans="1:33" x14ac:dyDescent="0.25">
      <c r="A98" s="6">
        <f t="shared" si="18"/>
        <v>94</v>
      </c>
      <c r="B98" s="61"/>
      <c r="C98" s="4" t="str">
        <f t="shared" si="17"/>
        <v/>
      </c>
      <c r="D98" s="36">
        <v>57</v>
      </c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</row>
    <row r="99" spans="1:33" x14ac:dyDescent="0.25">
      <c r="A99" s="6">
        <f t="shared" si="18"/>
        <v>95</v>
      </c>
      <c r="B99" s="61"/>
      <c r="C99" s="4" t="str">
        <f t="shared" si="17"/>
        <v/>
      </c>
      <c r="D99" s="36">
        <v>58</v>
      </c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</row>
    <row r="100" spans="1:33" x14ac:dyDescent="0.25">
      <c r="A100" s="6">
        <f t="shared" si="18"/>
        <v>96</v>
      </c>
      <c r="B100" s="61"/>
      <c r="C100" s="4" t="str">
        <f t="shared" si="17"/>
        <v/>
      </c>
      <c r="D100" s="36">
        <v>59</v>
      </c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</row>
    <row r="101" spans="1:33" x14ac:dyDescent="0.25">
      <c r="A101" s="6">
        <f t="shared" si="18"/>
        <v>97</v>
      </c>
      <c r="B101" s="61"/>
      <c r="C101" s="4" t="str">
        <f t="shared" si="17"/>
        <v/>
      </c>
      <c r="D101" s="36">
        <v>60</v>
      </c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</row>
    <row r="102" spans="1:33" x14ac:dyDescent="0.25">
      <c r="A102" s="6">
        <f t="shared" si="18"/>
        <v>98</v>
      </c>
      <c r="B102" s="61"/>
      <c r="C102" s="4" t="str">
        <f t="shared" si="17"/>
        <v/>
      </c>
      <c r="D102" s="36">
        <v>61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</row>
    <row r="103" spans="1:33" x14ac:dyDescent="0.25">
      <c r="A103" s="6">
        <f t="shared" si="18"/>
        <v>99</v>
      </c>
      <c r="B103" s="61"/>
      <c r="C103" s="4" t="str">
        <f t="shared" si="17"/>
        <v/>
      </c>
      <c r="D103" s="36">
        <v>62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</row>
    <row r="104" spans="1:33" x14ac:dyDescent="0.25">
      <c r="A104" s="6">
        <f t="shared" si="18"/>
        <v>100</v>
      </c>
      <c r="B104" s="61"/>
      <c r="C104" s="4" t="str">
        <f t="shared" si="17"/>
        <v/>
      </c>
      <c r="D104" s="36">
        <v>63</v>
      </c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</row>
    <row r="105" spans="1:33" x14ac:dyDescent="0.25">
      <c r="A105" s="5"/>
      <c r="B105" s="27"/>
      <c r="C105" s="4"/>
      <c r="D105" s="36">
        <v>64</v>
      </c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</row>
    <row r="106" spans="1:33" x14ac:dyDescent="0.25">
      <c r="A106" s="5"/>
      <c r="B106" s="27"/>
      <c r="C106" s="4"/>
      <c r="D106" s="36">
        <v>65</v>
      </c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</row>
    <row r="107" spans="1:33" x14ac:dyDescent="0.25">
      <c r="A107" s="5"/>
      <c r="B107" s="27"/>
      <c r="C107" s="4"/>
      <c r="D107" s="36">
        <v>66</v>
      </c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</row>
    <row r="108" spans="1:33" x14ac:dyDescent="0.25">
      <c r="A108" s="5"/>
      <c r="B108" s="27"/>
      <c r="C108" s="4"/>
      <c r="D108" s="36">
        <v>67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</row>
    <row r="109" spans="1:33" x14ac:dyDescent="0.25">
      <c r="A109" s="5"/>
      <c r="B109" s="27"/>
      <c r="C109" s="4"/>
      <c r="D109" s="36">
        <v>68</v>
      </c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</row>
    <row r="110" spans="1:33" x14ac:dyDescent="0.25">
      <c r="A110" s="5"/>
      <c r="B110" s="27"/>
      <c r="C110" s="4"/>
      <c r="D110" s="36">
        <v>69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</row>
    <row r="111" spans="1:33" x14ac:dyDescent="0.25">
      <c r="A111" s="5"/>
      <c r="B111" s="27"/>
      <c r="C111" s="4"/>
      <c r="D111" s="36">
        <v>70</v>
      </c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</row>
    <row r="112" spans="1:33" x14ac:dyDescent="0.25">
      <c r="A112" s="5"/>
      <c r="B112" s="27"/>
      <c r="C112" s="4"/>
      <c r="D112" s="36">
        <v>71</v>
      </c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</row>
    <row r="113" spans="4:33" x14ac:dyDescent="0.25">
      <c r="D113" s="36">
        <v>72</v>
      </c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</row>
    <row r="114" spans="4:33" x14ac:dyDescent="0.25">
      <c r="D114" s="36">
        <v>73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</row>
    <row r="115" spans="4:33" x14ac:dyDescent="0.25">
      <c r="D115" s="36">
        <v>74</v>
      </c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</row>
    <row r="116" spans="4:33" x14ac:dyDescent="0.25">
      <c r="D116" s="36">
        <v>75</v>
      </c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</row>
    <row r="117" spans="4:33" x14ac:dyDescent="0.25">
      <c r="D117" s="36">
        <v>76</v>
      </c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</row>
    <row r="118" spans="4:33" x14ac:dyDescent="0.25">
      <c r="D118" s="36">
        <v>77</v>
      </c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</row>
    <row r="119" spans="4:33" x14ac:dyDescent="0.25">
      <c r="D119" s="36">
        <v>78</v>
      </c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</row>
    <row r="120" spans="4:33" x14ac:dyDescent="0.25">
      <c r="D120" s="36">
        <v>79</v>
      </c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</row>
    <row r="121" spans="4:33" x14ac:dyDescent="0.25">
      <c r="D121" s="36">
        <v>80</v>
      </c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</row>
    <row r="122" spans="4:33" x14ac:dyDescent="0.25">
      <c r="D122" s="36">
        <v>81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</row>
    <row r="123" spans="4:33" x14ac:dyDescent="0.25">
      <c r="D123" s="36">
        <v>82</v>
      </c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</row>
    <row r="124" spans="4:33" x14ac:dyDescent="0.25">
      <c r="D124" s="36">
        <v>83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</row>
    <row r="125" spans="4:33" x14ac:dyDescent="0.25">
      <c r="D125" s="36">
        <v>84</v>
      </c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</row>
    <row r="126" spans="4:33" x14ac:dyDescent="0.25">
      <c r="D126" s="36">
        <v>85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</row>
    <row r="127" spans="4:33" x14ac:dyDescent="0.25">
      <c r="D127" s="36">
        <v>86</v>
      </c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</row>
    <row r="128" spans="4:33" x14ac:dyDescent="0.25">
      <c r="D128" s="36">
        <v>87</v>
      </c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</row>
    <row r="129" spans="4:33" x14ac:dyDescent="0.25">
      <c r="D129" s="36">
        <v>88</v>
      </c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</row>
    <row r="130" spans="4:33" x14ac:dyDescent="0.25">
      <c r="D130" s="36">
        <v>89</v>
      </c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</row>
    <row r="131" spans="4:33" x14ac:dyDescent="0.25">
      <c r="D131" s="36">
        <v>90</v>
      </c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</row>
    <row r="132" spans="4:33" x14ac:dyDescent="0.25">
      <c r="D132" s="36">
        <v>91</v>
      </c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</row>
    <row r="133" spans="4:33" x14ac:dyDescent="0.25">
      <c r="D133" s="36">
        <v>92</v>
      </c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</row>
    <row r="134" spans="4:33" x14ac:dyDescent="0.25">
      <c r="D134" s="36">
        <v>93</v>
      </c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</row>
    <row r="135" spans="4:33" x14ac:dyDescent="0.25">
      <c r="D135" s="36">
        <v>94</v>
      </c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</row>
    <row r="136" spans="4:33" x14ac:dyDescent="0.25">
      <c r="D136" s="36">
        <v>95</v>
      </c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</row>
    <row r="137" spans="4:33" x14ac:dyDescent="0.25">
      <c r="D137" s="36">
        <v>96</v>
      </c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</row>
    <row r="138" spans="4:33" x14ac:dyDescent="0.25">
      <c r="D138" s="36">
        <v>97</v>
      </c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</row>
    <row r="139" spans="4:33" x14ac:dyDescent="0.25">
      <c r="D139" s="36">
        <v>98</v>
      </c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</row>
    <row r="140" spans="4:33" x14ac:dyDescent="0.25">
      <c r="D140" s="36">
        <v>99</v>
      </c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</row>
    <row r="141" spans="4:33" x14ac:dyDescent="0.25">
      <c r="D141" s="36">
        <v>100</v>
      </c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</row>
    <row r="142" spans="4:33" hidden="1" x14ac:dyDescent="0.25">
      <c r="D142" s="4"/>
      <c r="E142" s="37">
        <f>ROUND(E39*1.1, 3)</f>
        <v>0</v>
      </c>
      <c r="F142" s="37">
        <f t="shared" ref="F142:AG142" si="19">ROUND(F39*1.1, 3)</f>
        <v>0</v>
      </c>
      <c r="G142" s="37">
        <f t="shared" si="19"/>
        <v>0</v>
      </c>
      <c r="H142" s="37">
        <f t="shared" si="19"/>
        <v>0</v>
      </c>
      <c r="I142" s="37">
        <f t="shared" si="19"/>
        <v>0</v>
      </c>
      <c r="J142" s="37">
        <f t="shared" si="19"/>
        <v>0</v>
      </c>
      <c r="K142" s="37">
        <f t="shared" si="19"/>
        <v>0</v>
      </c>
      <c r="L142" s="37">
        <f t="shared" si="19"/>
        <v>0</v>
      </c>
      <c r="M142" s="37">
        <f t="shared" si="19"/>
        <v>0</v>
      </c>
      <c r="N142" s="37">
        <f t="shared" si="19"/>
        <v>0</v>
      </c>
      <c r="O142" s="37">
        <f t="shared" si="19"/>
        <v>0</v>
      </c>
      <c r="P142" s="37">
        <f t="shared" si="19"/>
        <v>0</v>
      </c>
      <c r="Q142" s="37">
        <f t="shared" si="19"/>
        <v>0</v>
      </c>
      <c r="R142" s="37">
        <f t="shared" si="19"/>
        <v>0</v>
      </c>
      <c r="S142" s="37">
        <f t="shared" si="19"/>
        <v>0</v>
      </c>
      <c r="T142" s="37">
        <f t="shared" si="19"/>
        <v>0</v>
      </c>
      <c r="U142" s="37"/>
      <c r="V142" s="37">
        <f t="shared" si="19"/>
        <v>0</v>
      </c>
      <c r="W142" s="37">
        <f t="shared" si="19"/>
        <v>0</v>
      </c>
      <c r="X142" s="37"/>
      <c r="Y142" s="37">
        <f t="shared" si="19"/>
        <v>0</v>
      </c>
      <c r="Z142" s="37">
        <f t="shared" si="19"/>
        <v>0</v>
      </c>
      <c r="AA142" s="37">
        <f t="shared" si="19"/>
        <v>0</v>
      </c>
      <c r="AB142" s="37">
        <f t="shared" si="19"/>
        <v>0</v>
      </c>
      <c r="AC142" s="37">
        <f t="shared" si="19"/>
        <v>0</v>
      </c>
      <c r="AD142" s="37">
        <f t="shared" si="19"/>
        <v>0</v>
      </c>
      <c r="AE142" s="37">
        <f t="shared" si="19"/>
        <v>0</v>
      </c>
      <c r="AF142" s="37">
        <f t="shared" si="19"/>
        <v>0</v>
      </c>
      <c r="AG142" s="37">
        <f t="shared" si="19"/>
        <v>0</v>
      </c>
    </row>
    <row r="143" spans="4:33" hidden="1" x14ac:dyDescent="0.25">
      <c r="D143" s="4"/>
      <c r="E143" s="37">
        <f>ROUND(E39*0.9, 3)</f>
        <v>0</v>
      </c>
      <c r="F143" s="37">
        <f t="shared" ref="F143:AG143" si="20">ROUND(F39*0.9, 3)</f>
        <v>0</v>
      </c>
      <c r="G143" s="37">
        <f t="shared" si="20"/>
        <v>0</v>
      </c>
      <c r="H143" s="37">
        <f t="shared" si="20"/>
        <v>0</v>
      </c>
      <c r="I143" s="37">
        <f t="shared" si="20"/>
        <v>0</v>
      </c>
      <c r="J143" s="37">
        <f t="shared" si="20"/>
        <v>0</v>
      </c>
      <c r="K143" s="37">
        <f t="shared" si="20"/>
        <v>0</v>
      </c>
      <c r="L143" s="37">
        <f t="shared" si="20"/>
        <v>0</v>
      </c>
      <c r="M143" s="37">
        <f t="shared" si="20"/>
        <v>0</v>
      </c>
      <c r="N143" s="37">
        <f t="shared" si="20"/>
        <v>0</v>
      </c>
      <c r="O143" s="37">
        <f t="shared" si="20"/>
        <v>0</v>
      </c>
      <c r="P143" s="37">
        <f t="shared" si="20"/>
        <v>0</v>
      </c>
      <c r="Q143" s="37">
        <f t="shared" si="20"/>
        <v>0</v>
      </c>
      <c r="R143" s="37">
        <f t="shared" si="20"/>
        <v>0</v>
      </c>
      <c r="S143" s="37">
        <f t="shared" si="20"/>
        <v>0</v>
      </c>
      <c r="T143" s="37">
        <f t="shared" si="20"/>
        <v>0</v>
      </c>
      <c r="U143" s="37"/>
      <c r="V143" s="37">
        <f t="shared" si="20"/>
        <v>0</v>
      </c>
      <c r="W143" s="37">
        <f t="shared" si="20"/>
        <v>0</v>
      </c>
      <c r="X143" s="37"/>
      <c r="Y143" s="37">
        <f t="shared" si="20"/>
        <v>0</v>
      </c>
      <c r="Z143" s="37">
        <f t="shared" si="20"/>
        <v>0</v>
      </c>
      <c r="AA143" s="37">
        <f t="shared" si="20"/>
        <v>0</v>
      </c>
      <c r="AB143" s="37">
        <f t="shared" si="20"/>
        <v>0</v>
      </c>
      <c r="AC143" s="37">
        <f t="shared" si="20"/>
        <v>0</v>
      </c>
      <c r="AD143" s="37">
        <f t="shared" si="20"/>
        <v>0</v>
      </c>
      <c r="AE143" s="37">
        <f t="shared" si="20"/>
        <v>0</v>
      </c>
      <c r="AF143" s="37">
        <f t="shared" si="20"/>
        <v>0</v>
      </c>
      <c r="AG143" s="37">
        <f t="shared" si="20"/>
        <v>0</v>
      </c>
    </row>
    <row r="144" spans="4:33" hidden="1" x14ac:dyDescent="0.25">
      <c r="D144" s="4"/>
      <c r="E144" s="37">
        <f>COUNTIF(E42:E141, "&gt;"&amp;E142)+COUNTIF(E42:E141, "&lt;"&amp;E143)</f>
        <v>0</v>
      </c>
      <c r="F144" s="37">
        <f t="shared" ref="F144:AG144" si="21">COUNTIF(F42:F141, "&gt;"&amp;F142)+COUNTIF(F42:F141, "&lt;"&amp;F143)</f>
        <v>0</v>
      </c>
      <c r="G144" s="37">
        <f t="shared" si="21"/>
        <v>0</v>
      </c>
      <c r="H144" s="37">
        <f t="shared" si="21"/>
        <v>0</v>
      </c>
      <c r="I144" s="37">
        <f t="shared" si="21"/>
        <v>0</v>
      </c>
      <c r="J144" s="37">
        <f t="shared" si="21"/>
        <v>0</v>
      </c>
      <c r="K144" s="37">
        <f t="shared" si="21"/>
        <v>0</v>
      </c>
      <c r="L144" s="37">
        <f t="shared" si="21"/>
        <v>0</v>
      </c>
      <c r="M144" s="37">
        <f t="shared" si="21"/>
        <v>0</v>
      </c>
      <c r="N144" s="37">
        <f t="shared" si="21"/>
        <v>0</v>
      </c>
      <c r="O144" s="37">
        <f t="shared" si="21"/>
        <v>0</v>
      </c>
      <c r="P144" s="37">
        <f t="shared" si="21"/>
        <v>0</v>
      </c>
      <c r="Q144" s="37">
        <f t="shared" si="21"/>
        <v>0</v>
      </c>
      <c r="R144" s="37">
        <f t="shared" si="21"/>
        <v>0</v>
      </c>
      <c r="S144" s="37">
        <f t="shared" si="21"/>
        <v>0</v>
      </c>
      <c r="T144" s="37">
        <f t="shared" si="21"/>
        <v>0</v>
      </c>
      <c r="U144" s="37"/>
      <c r="V144" s="37">
        <f t="shared" si="21"/>
        <v>0</v>
      </c>
      <c r="W144" s="37">
        <f t="shared" si="21"/>
        <v>0</v>
      </c>
      <c r="X144" s="37"/>
      <c r="Y144" s="37">
        <f t="shared" si="21"/>
        <v>0</v>
      </c>
      <c r="Z144" s="37">
        <f t="shared" si="21"/>
        <v>0</v>
      </c>
      <c r="AA144" s="37">
        <f t="shared" si="21"/>
        <v>0</v>
      </c>
      <c r="AB144" s="37">
        <f t="shared" si="21"/>
        <v>0</v>
      </c>
      <c r="AC144" s="37">
        <f t="shared" si="21"/>
        <v>0</v>
      </c>
      <c r="AD144" s="37">
        <f t="shared" si="21"/>
        <v>0</v>
      </c>
      <c r="AE144" s="37">
        <f t="shared" si="21"/>
        <v>0</v>
      </c>
      <c r="AF144" s="37">
        <f t="shared" si="21"/>
        <v>0</v>
      </c>
      <c r="AG144" s="37">
        <f t="shared" si="21"/>
        <v>0</v>
      </c>
    </row>
  </sheetData>
  <mergeCells count="3">
    <mergeCell ref="D36:Y36"/>
    <mergeCell ref="I1:K1"/>
    <mergeCell ref="Z3:AA3"/>
  </mergeCells>
  <conditionalFormatting sqref="E42:E141">
    <cfRule type="cellIs" dxfId="68" priority="68" operator="lessThan">
      <formula>$E$39*0.9</formula>
    </cfRule>
    <cfRule type="cellIs" dxfId="67" priority="69" operator="greaterThan">
      <formula>$E$39*1.1</formula>
    </cfRule>
  </conditionalFormatting>
  <conditionalFormatting sqref="F42:F141">
    <cfRule type="cellIs" dxfId="66" priority="66" operator="lessThan">
      <formula>$F$143</formula>
    </cfRule>
    <cfRule type="cellIs" dxfId="65" priority="67" operator="greaterThan">
      <formula>$F$142</formula>
    </cfRule>
  </conditionalFormatting>
  <conditionalFormatting sqref="G42:G141">
    <cfRule type="cellIs" dxfId="64" priority="64" operator="lessThan">
      <formula>$G$143</formula>
    </cfRule>
    <cfRule type="cellIs" dxfId="63" priority="65" operator="greaterThan">
      <formula>$G$142</formula>
    </cfRule>
  </conditionalFormatting>
  <conditionalFormatting sqref="H42:H141">
    <cfRule type="cellIs" dxfId="62" priority="62" operator="lessThan">
      <formula>$H$143</formula>
    </cfRule>
    <cfRule type="cellIs" dxfId="61" priority="63" operator="greaterThan">
      <formula>$H$142</formula>
    </cfRule>
  </conditionalFormatting>
  <conditionalFormatting sqref="I42:I141">
    <cfRule type="cellIs" dxfId="60" priority="60" operator="lessThan">
      <formula>$I$143</formula>
    </cfRule>
    <cfRule type="cellIs" dxfId="59" priority="61" operator="greaterThan">
      <formula>$I$142</formula>
    </cfRule>
  </conditionalFormatting>
  <conditionalFormatting sqref="J42:J141">
    <cfRule type="cellIs" dxfId="58" priority="58" operator="lessThan">
      <formula>$J$143</formula>
    </cfRule>
    <cfRule type="cellIs" dxfId="57" priority="59" operator="greaterThan">
      <formula>$J$142</formula>
    </cfRule>
  </conditionalFormatting>
  <conditionalFormatting sqref="K42:K141">
    <cfRule type="cellIs" dxfId="56" priority="56" operator="lessThan">
      <formula>$K$143</formula>
    </cfRule>
    <cfRule type="cellIs" dxfId="55" priority="57" operator="greaterThan">
      <formula>$K$142</formula>
    </cfRule>
  </conditionalFormatting>
  <conditionalFormatting sqref="L42:L141">
    <cfRule type="cellIs" dxfId="54" priority="54" operator="lessThan">
      <formula>$L$143</formula>
    </cfRule>
    <cfRule type="cellIs" dxfId="53" priority="55" operator="greaterThan">
      <formula>$L$142</formula>
    </cfRule>
  </conditionalFormatting>
  <conditionalFormatting sqref="M42:M141">
    <cfRule type="cellIs" dxfId="52" priority="52" operator="lessThan">
      <formula>$M$143</formula>
    </cfRule>
    <cfRule type="cellIs" dxfId="51" priority="53" operator="greaterThan">
      <formula>$M$142</formula>
    </cfRule>
  </conditionalFormatting>
  <conditionalFormatting sqref="N42:N141">
    <cfRule type="cellIs" dxfId="50" priority="50" operator="lessThan">
      <formula>$N$143</formula>
    </cfRule>
    <cfRule type="cellIs" dxfId="49" priority="51" operator="greaterThan">
      <formula>$N$142</formula>
    </cfRule>
  </conditionalFormatting>
  <conditionalFormatting sqref="O42:O141">
    <cfRule type="cellIs" dxfId="48" priority="48" operator="lessThan">
      <formula>$O$143</formula>
    </cfRule>
    <cfRule type="cellIs" dxfId="47" priority="49" operator="greaterThan">
      <formula>$O$142</formula>
    </cfRule>
  </conditionalFormatting>
  <conditionalFormatting sqref="P42:P141">
    <cfRule type="cellIs" dxfId="46" priority="46" operator="lessThan">
      <formula>$P$143</formula>
    </cfRule>
    <cfRule type="cellIs" dxfId="45" priority="47" operator="greaterThan">
      <formula>$P$142</formula>
    </cfRule>
  </conditionalFormatting>
  <conditionalFormatting sqref="Q42:Q141">
    <cfRule type="cellIs" dxfId="44" priority="44" operator="lessThan">
      <formula>$Q$143</formula>
    </cfRule>
    <cfRule type="cellIs" dxfId="43" priority="45" operator="greaterThan">
      <formula>$Q$142</formula>
    </cfRule>
  </conditionalFormatting>
  <conditionalFormatting sqref="R42:R141">
    <cfRule type="cellIs" dxfId="42" priority="42" operator="lessThan">
      <formula>$R$143</formula>
    </cfRule>
    <cfRule type="cellIs" dxfId="41" priority="43" operator="greaterThan">
      <formula>$R$142</formula>
    </cfRule>
  </conditionalFormatting>
  <conditionalFormatting sqref="S42:S141">
    <cfRule type="cellIs" dxfId="40" priority="40" operator="lessThan">
      <formula>$S$143</formula>
    </cfRule>
    <cfRule type="cellIs" dxfId="39" priority="41" operator="greaterThan">
      <formula>$S$142</formula>
    </cfRule>
  </conditionalFormatting>
  <conditionalFormatting sqref="T42:U141">
    <cfRule type="cellIs" dxfId="38" priority="38" operator="lessThan">
      <formula>$T$143</formula>
    </cfRule>
    <cfRule type="cellIs" dxfId="37" priority="39" operator="greaterThan">
      <formula>$T$142</formula>
    </cfRule>
  </conditionalFormatting>
  <conditionalFormatting sqref="V42:V141">
    <cfRule type="cellIs" dxfId="36" priority="36" operator="lessThan">
      <formula>$V$143</formula>
    </cfRule>
    <cfRule type="cellIs" dxfId="35" priority="37" operator="greaterThan">
      <formula>$V$142</formula>
    </cfRule>
  </conditionalFormatting>
  <conditionalFormatting sqref="E42:V141">
    <cfRule type="cellIs" dxfId="34" priority="35" operator="equal">
      <formula>0</formula>
    </cfRule>
  </conditionalFormatting>
  <conditionalFormatting sqref="W42:X141">
    <cfRule type="cellIs" dxfId="33" priority="33" operator="lessThan">
      <formula>$V$143</formula>
    </cfRule>
    <cfRule type="cellIs" dxfId="32" priority="34" operator="greaterThan">
      <formula>$V$142</formula>
    </cfRule>
  </conditionalFormatting>
  <conditionalFormatting sqref="W42:X141">
    <cfRule type="cellIs" dxfId="31" priority="32" operator="equal">
      <formula>0</formula>
    </cfRule>
  </conditionalFormatting>
  <conditionalFormatting sqref="Y42:Y141">
    <cfRule type="cellIs" dxfId="30" priority="30" operator="lessThan">
      <formula>$V$143</formula>
    </cfRule>
    <cfRule type="cellIs" dxfId="29" priority="31" operator="greaterThan">
      <formula>$V$142</formula>
    </cfRule>
  </conditionalFormatting>
  <conditionalFormatting sqref="Y42:Y141">
    <cfRule type="cellIs" dxfId="28" priority="29" operator="equal">
      <formula>0</formula>
    </cfRule>
  </conditionalFormatting>
  <conditionalFormatting sqref="Z42:Z141">
    <cfRule type="cellIs" dxfId="27" priority="27" operator="lessThan">
      <formula>$V$143</formula>
    </cfRule>
    <cfRule type="cellIs" dxfId="26" priority="28" operator="greaterThan">
      <formula>$V$142</formula>
    </cfRule>
  </conditionalFormatting>
  <conditionalFormatting sqref="Z42:Z141">
    <cfRule type="cellIs" dxfId="25" priority="26" operator="equal">
      <formula>0</formula>
    </cfRule>
  </conditionalFormatting>
  <conditionalFormatting sqref="AA42:AA141">
    <cfRule type="cellIs" dxfId="24" priority="24" operator="lessThan">
      <formula>$V$143</formula>
    </cfRule>
    <cfRule type="cellIs" dxfId="23" priority="25" operator="greaterThan">
      <formula>$V$142</formula>
    </cfRule>
  </conditionalFormatting>
  <conditionalFormatting sqref="AA42:AA141">
    <cfRule type="cellIs" dxfId="22" priority="23" operator="equal">
      <formula>0</formula>
    </cfRule>
  </conditionalFormatting>
  <conditionalFormatting sqref="AB42:AB141">
    <cfRule type="cellIs" dxfId="21" priority="21" operator="lessThan">
      <formula>$V$143</formula>
    </cfRule>
    <cfRule type="cellIs" dxfId="20" priority="22" operator="greaterThan">
      <formula>$V$142</formula>
    </cfRule>
  </conditionalFormatting>
  <conditionalFormatting sqref="AB42:AB141">
    <cfRule type="cellIs" dxfId="19" priority="20" operator="equal">
      <formula>0</formula>
    </cfRule>
  </conditionalFormatting>
  <conditionalFormatting sqref="AC42:AC141">
    <cfRule type="cellIs" dxfId="18" priority="18" operator="lessThan">
      <formula>$V$143</formula>
    </cfRule>
    <cfRule type="cellIs" dxfId="17" priority="19" operator="greaterThan">
      <formula>$V$142</formula>
    </cfRule>
  </conditionalFormatting>
  <conditionalFormatting sqref="AC42:AC141">
    <cfRule type="cellIs" dxfId="16" priority="17" operator="equal">
      <formula>0</formula>
    </cfRule>
  </conditionalFormatting>
  <conditionalFormatting sqref="AD42:AD141">
    <cfRule type="cellIs" dxfId="15" priority="15" operator="lessThan">
      <formula>$V$143</formula>
    </cfRule>
    <cfRule type="cellIs" dxfId="14" priority="16" operator="greaterThan">
      <formula>$V$142</formula>
    </cfRule>
  </conditionalFormatting>
  <conditionalFormatting sqref="AD42:AD141">
    <cfRule type="cellIs" dxfId="13" priority="14" operator="equal">
      <formula>0</formula>
    </cfRule>
  </conditionalFormatting>
  <conditionalFormatting sqref="AE42:AE141">
    <cfRule type="cellIs" dxfId="12" priority="12" operator="lessThan">
      <formula>$V$143</formula>
    </cfRule>
    <cfRule type="cellIs" dxfId="11" priority="13" operator="greaterThan">
      <formula>$V$142</formula>
    </cfRule>
  </conditionalFormatting>
  <conditionalFormatting sqref="AE42:AE141">
    <cfRule type="cellIs" dxfId="10" priority="11" operator="equal">
      <formula>0</formula>
    </cfRule>
  </conditionalFormatting>
  <conditionalFormatting sqref="AF42:AF141">
    <cfRule type="cellIs" dxfId="9" priority="9" operator="lessThan">
      <formula>$V$143</formula>
    </cfRule>
    <cfRule type="cellIs" dxfId="8" priority="10" operator="greaterThan">
      <formula>$V$142</formula>
    </cfRule>
  </conditionalFormatting>
  <conditionalFormatting sqref="AF42:AF141">
    <cfRule type="cellIs" dxfId="7" priority="8" operator="equal">
      <formula>0</formula>
    </cfRule>
  </conditionalFormatting>
  <conditionalFormatting sqref="AG42:AG141">
    <cfRule type="cellIs" dxfId="6" priority="6" operator="lessThan">
      <formula>$V$143</formula>
    </cfRule>
    <cfRule type="cellIs" dxfId="5" priority="7" operator="greaterThan">
      <formula>$V$142</formula>
    </cfRule>
  </conditionalFormatting>
  <conditionalFormatting sqref="AG42:AG141">
    <cfRule type="cellIs" dxfId="4" priority="5" operator="equal">
      <formula>0</formula>
    </cfRule>
  </conditionalFormatting>
  <conditionalFormatting sqref="I1:K1">
    <cfRule type="cellIs" dxfId="3" priority="4" operator="equal">
      <formula>0</formula>
    </cfRule>
  </conditionalFormatting>
  <conditionalFormatting sqref="AA5:AA32">
    <cfRule type="containsErrors" dxfId="1" priority="2">
      <formula>ISERROR(AA5)</formula>
    </cfRule>
  </conditionalFormatting>
  <conditionalFormatting sqref="AI1:AM1048576">
    <cfRule type="containsErrors" dxfId="0" priority="1">
      <formula>ISERROR(AI1)</formula>
    </cfRule>
  </conditionalFormatting>
  <dataValidations count="2">
    <dataValidation type="decimal" allowBlank="1" showInputMessage="1" showErrorMessage="1" errorTitle="Body weight entry" error="Please enter body weights in kg units_x000a_" sqref="E42:AG141" xr:uid="{00000000-0002-0000-0100-000000000000}">
      <formula1>0</formula1>
      <formula2>10</formula2>
    </dataValidation>
    <dataValidation allowBlank="1" showInputMessage="1" showErrorMessage="1" errorTitle="Select breed to fill standard" sqref="W3:Y32" xr:uid="{00000000-0002-0000-0100-000001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Standards!$BC$1:$BC$7</xm:f>
          </x14:formula1>
          <xm:sqref>I1:K1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04"/>
  <sheetViews>
    <sheetView topLeftCell="H1" zoomScaleNormal="100" workbookViewId="0">
      <selection activeCell="BA92" sqref="AT1:BA92"/>
    </sheetView>
  </sheetViews>
  <sheetFormatPr defaultRowHeight="15" x14ac:dyDescent="0.25"/>
  <cols>
    <col min="1" max="1" width="6.7109375" style="74" bestFit="1" customWidth="1"/>
    <col min="2" max="2" width="7" style="74" customWidth="1"/>
    <col min="3" max="3" width="2" style="74" bestFit="1" customWidth="1"/>
    <col min="4" max="4" width="5" style="74" bestFit="1" customWidth="1"/>
    <col min="5" max="5" width="4.42578125" style="74" customWidth="1"/>
    <col min="6" max="6" width="6.5703125" style="74" bestFit="1" customWidth="1"/>
    <col min="7" max="7" width="2" style="74" bestFit="1" customWidth="1"/>
    <col min="8" max="8" width="6.5703125" style="74" bestFit="1" customWidth="1"/>
    <col min="9" max="9" width="7.7109375" customWidth="1"/>
    <col min="10" max="10" width="6.7109375" style="74" bestFit="1" customWidth="1"/>
    <col min="11" max="11" width="5" bestFit="1" customWidth="1"/>
    <col min="12" max="12" width="2" bestFit="1" customWidth="1"/>
    <col min="13" max="13" width="5" bestFit="1" customWidth="1"/>
    <col min="14" max="14" width="6" customWidth="1"/>
    <col min="15" max="15" width="5.5703125" bestFit="1" customWidth="1"/>
    <col min="16" max="16" width="2" bestFit="1" customWidth="1"/>
    <col min="17" max="17" width="5.5703125" bestFit="1" customWidth="1"/>
    <col min="18" max="18" width="7.7109375" customWidth="1"/>
    <col min="19" max="19" width="6.7109375" style="74" bestFit="1" customWidth="1"/>
    <col min="20" max="20" width="5" bestFit="1" customWidth="1"/>
    <col min="21" max="21" width="2.28515625" style="74" customWidth="1"/>
    <col min="22" max="23" width="5.140625" customWidth="1"/>
    <col min="24" max="24" width="7.140625" customWidth="1"/>
    <col min="25" max="25" width="2" customWidth="1"/>
    <col min="26" max="26" width="6.5703125" bestFit="1" customWidth="1"/>
    <col min="27" max="27" width="7.7109375" customWidth="1"/>
    <col min="28" max="28" width="6.7109375" style="74" bestFit="1" customWidth="1"/>
    <col min="29" max="29" width="5" bestFit="1" customWidth="1"/>
    <col min="30" max="30" width="1.85546875" customWidth="1"/>
    <col min="31" max="31" width="5" customWidth="1"/>
    <col min="32" max="32" width="4.85546875" customWidth="1"/>
    <col min="33" max="33" width="7.140625" customWidth="1"/>
    <col min="34" max="34" width="1.85546875" customWidth="1"/>
    <col min="35" max="35" width="7" customWidth="1"/>
    <col min="36" max="36" width="7.7109375" customWidth="1"/>
    <col min="37" max="37" width="6.7109375" style="74" bestFit="1" customWidth="1"/>
    <col min="38" max="38" width="6.7109375" style="74" customWidth="1"/>
    <col min="39" max="39" width="1.85546875" style="74" customWidth="1"/>
    <col min="40" max="40" width="6.7109375" style="74" customWidth="1"/>
    <col min="41" max="41" width="4.85546875" style="74" customWidth="1"/>
    <col min="42" max="42" width="6" customWidth="1"/>
    <col min="43" max="43" width="3.28515625" customWidth="1"/>
    <col min="44" max="44" width="6.5703125" bestFit="1" customWidth="1"/>
    <col min="45" max="45" width="7.7109375" customWidth="1"/>
    <col min="46" max="46" width="6.7109375" style="74" bestFit="1" customWidth="1"/>
    <col min="47" max="47" width="6.7109375" style="74" customWidth="1"/>
    <col min="48" max="48" width="1.5703125" style="74" customWidth="1"/>
    <col min="49" max="49" width="6.7109375" style="74" customWidth="1"/>
    <col min="50" max="50" width="4.28515625" style="74" customWidth="1"/>
    <col min="51" max="51" width="8" customWidth="1"/>
    <col min="52" max="52" width="2.140625" customWidth="1"/>
    <col min="53" max="53" width="6.5703125" bestFit="1" customWidth="1"/>
  </cols>
  <sheetData>
    <row r="1" spans="1:55" s="97" customFormat="1" x14ac:dyDescent="0.25">
      <c r="A1" s="96" t="s">
        <v>48</v>
      </c>
      <c r="B1" s="124" t="s">
        <v>51</v>
      </c>
      <c r="C1" s="124"/>
      <c r="D1" s="124"/>
      <c r="E1" s="124"/>
      <c r="F1" s="124"/>
      <c r="G1" s="124"/>
      <c r="H1" s="125"/>
      <c r="J1" s="96" t="s">
        <v>48</v>
      </c>
      <c r="K1" s="124" t="s">
        <v>52</v>
      </c>
      <c r="L1" s="124"/>
      <c r="M1" s="124"/>
      <c r="N1" s="124"/>
      <c r="O1" s="124"/>
      <c r="P1" s="124"/>
      <c r="Q1" s="125"/>
      <c r="S1" s="96" t="s">
        <v>48</v>
      </c>
      <c r="T1" s="124" t="s">
        <v>75</v>
      </c>
      <c r="U1" s="124"/>
      <c r="V1" s="124"/>
      <c r="W1" s="124"/>
      <c r="X1" s="124"/>
      <c r="Y1" s="124"/>
      <c r="Z1" s="125"/>
      <c r="AB1" s="96" t="s">
        <v>48</v>
      </c>
      <c r="AC1" s="124" t="s">
        <v>74</v>
      </c>
      <c r="AD1" s="124"/>
      <c r="AE1" s="124"/>
      <c r="AF1" s="124"/>
      <c r="AG1" s="124"/>
      <c r="AH1" s="124"/>
      <c r="AI1" s="125"/>
      <c r="AK1" s="96" t="s">
        <v>48</v>
      </c>
      <c r="AL1" s="124" t="s">
        <v>55</v>
      </c>
      <c r="AM1" s="124"/>
      <c r="AN1" s="124"/>
      <c r="AO1" s="124"/>
      <c r="AP1" s="124"/>
      <c r="AQ1" s="124"/>
      <c r="AR1" s="125"/>
      <c r="AT1" s="96" t="s">
        <v>48</v>
      </c>
      <c r="AU1" s="124" t="s">
        <v>56</v>
      </c>
      <c r="AV1" s="124"/>
      <c r="AW1" s="124"/>
      <c r="AX1" s="124"/>
      <c r="AY1" s="124"/>
      <c r="AZ1" s="124"/>
      <c r="BA1" s="125"/>
      <c r="BC1" s="97" t="s">
        <v>59</v>
      </c>
    </row>
    <row r="2" spans="1:55" s="97" customFormat="1" x14ac:dyDescent="0.25">
      <c r="A2" s="98" t="s">
        <v>49</v>
      </c>
      <c r="B2" s="99" t="s">
        <v>4</v>
      </c>
      <c r="C2" s="100" t="s">
        <v>50</v>
      </c>
      <c r="D2" s="99" t="s">
        <v>4</v>
      </c>
      <c r="E2" s="99"/>
      <c r="F2" s="99" t="s">
        <v>2</v>
      </c>
      <c r="G2" s="100" t="s">
        <v>50</v>
      </c>
      <c r="H2" s="101" t="s">
        <v>2</v>
      </c>
      <c r="J2" s="98" t="s">
        <v>49</v>
      </c>
      <c r="K2" s="99" t="s">
        <v>4</v>
      </c>
      <c r="L2" s="100" t="s">
        <v>50</v>
      </c>
      <c r="M2" s="99" t="s">
        <v>4</v>
      </c>
      <c r="N2" s="99"/>
      <c r="O2" s="99" t="s">
        <v>2</v>
      </c>
      <c r="P2" s="100" t="s">
        <v>50</v>
      </c>
      <c r="Q2" s="101" t="s">
        <v>2</v>
      </c>
      <c r="S2" s="98" t="s">
        <v>49</v>
      </c>
      <c r="T2" s="99" t="s">
        <v>4</v>
      </c>
      <c r="U2" s="99" t="s">
        <v>50</v>
      </c>
      <c r="V2" s="99" t="s">
        <v>4</v>
      </c>
      <c r="W2" s="99"/>
      <c r="X2" s="99" t="s">
        <v>2</v>
      </c>
      <c r="Y2" s="100" t="s">
        <v>50</v>
      </c>
      <c r="Z2" s="101" t="s">
        <v>2</v>
      </c>
      <c r="AA2" s="102"/>
      <c r="AB2" s="98" t="s">
        <v>49</v>
      </c>
      <c r="AC2" s="99" t="s">
        <v>4</v>
      </c>
      <c r="AD2" s="99" t="s">
        <v>50</v>
      </c>
      <c r="AE2" s="99" t="s">
        <v>4</v>
      </c>
      <c r="AF2" s="99"/>
      <c r="AG2" s="99" t="s">
        <v>2</v>
      </c>
      <c r="AH2" s="99" t="s">
        <v>50</v>
      </c>
      <c r="AI2" s="101" t="s">
        <v>2</v>
      </c>
      <c r="AK2" s="98" t="s">
        <v>49</v>
      </c>
      <c r="AL2" s="99" t="s">
        <v>4</v>
      </c>
      <c r="AM2" s="99" t="s">
        <v>50</v>
      </c>
      <c r="AN2" s="99" t="s">
        <v>4</v>
      </c>
      <c r="AO2" s="99"/>
      <c r="AP2" s="99" t="s">
        <v>2</v>
      </c>
      <c r="AQ2" s="99" t="s">
        <v>50</v>
      </c>
      <c r="AR2" s="101" t="s">
        <v>2</v>
      </c>
      <c r="AT2" s="98" t="s">
        <v>49</v>
      </c>
      <c r="AU2" s="99" t="s">
        <v>4</v>
      </c>
      <c r="AV2" s="99" t="s">
        <v>50</v>
      </c>
      <c r="AW2" s="99" t="s">
        <v>4</v>
      </c>
      <c r="AX2" s="99"/>
      <c r="AY2" s="99" t="s">
        <v>2</v>
      </c>
      <c r="AZ2" s="99" t="s">
        <v>50</v>
      </c>
      <c r="BA2" s="101" t="s">
        <v>2</v>
      </c>
      <c r="BC2" s="97" t="s">
        <v>53</v>
      </c>
    </row>
    <row r="3" spans="1:55" x14ac:dyDescent="0.25">
      <c r="A3" s="75">
        <v>1</v>
      </c>
      <c r="B3" s="76">
        <f>SUM(F3*1000)</f>
        <v>60</v>
      </c>
      <c r="C3" s="76" t="s">
        <v>50</v>
      </c>
      <c r="D3" s="76">
        <f>SUM(H3*1000)</f>
        <v>70</v>
      </c>
      <c r="E3" s="76"/>
      <c r="F3" s="78">
        <v>0.06</v>
      </c>
      <c r="G3" s="76" t="s">
        <v>50</v>
      </c>
      <c r="H3" s="79">
        <v>7.0000000000000007E-2</v>
      </c>
      <c r="J3" s="75">
        <v>1</v>
      </c>
      <c r="K3" s="77">
        <v>60</v>
      </c>
      <c r="L3" s="77" t="s">
        <v>50</v>
      </c>
      <c r="M3" s="77">
        <v>73</v>
      </c>
      <c r="N3" s="77"/>
      <c r="O3" s="84">
        <f>K3/1000</f>
        <v>0.06</v>
      </c>
      <c r="P3" s="84" t="s">
        <v>50</v>
      </c>
      <c r="Q3" s="85">
        <f>M3/1000</f>
        <v>7.2999999999999995E-2</v>
      </c>
      <c r="S3" s="75">
        <v>1</v>
      </c>
      <c r="T3" s="77">
        <f>SUM(X3*1000)</f>
        <v>70</v>
      </c>
      <c r="U3" s="76" t="s">
        <v>50</v>
      </c>
      <c r="V3" s="77">
        <f>SUM(Z3*1000)</f>
        <v>80</v>
      </c>
      <c r="W3" s="77"/>
      <c r="X3" s="78">
        <v>7.0000000000000007E-2</v>
      </c>
      <c r="Y3" s="76" t="s">
        <v>50</v>
      </c>
      <c r="Z3" s="79">
        <v>0.08</v>
      </c>
      <c r="AB3" s="75">
        <v>1</v>
      </c>
      <c r="AC3" s="76">
        <f>SUM(AG3*1000)</f>
        <v>70</v>
      </c>
      <c r="AD3" s="76" t="s">
        <v>50</v>
      </c>
      <c r="AE3" s="76">
        <f>SUM(AI3*1000)</f>
        <v>80</v>
      </c>
      <c r="AF3" s="76"/>
      <c r="AG3" s="78">
        <v>7.0000000000000007E-2</v>
      </c>
      <c r="AH3" s="76" t="s">
        <v>50</v>
      </c>
      <c r="AI3" s="79">
        <v>0.08</v>
      </c>
      <c r="AK3" s="75">
        <v>1</v>
      </c>
      <c r="AL3" s="76">
        <f>SUM(AP3*1000)</f>
        <v>70</v>
      </c>
      <c r="AM3" s="76" t="s">
        <v>50</v>
      </c>
      <c r="AN3" s="76">
        <f>SUM(AR3*1000)</f>
        <v>80</v>
      </c>
      <c r="AO3" s="76"/>
      <c r="AP3" s="78">
        <v>7.0000000000000007E-2</v>
      </c>
      <c r="AQ3" s="76" t="s">
        <v>50</v>
      </c>
      <c r="AR3" s="79">
        <v>0.08</v>
      </c>
      <c r="AT3" s="75">
        <v>1</v>
      </c>
      <c r="AU3" s="76">
        <f>SUM(AY3*1000)</f>
        <v>70</v>
      </c>
      <c r="AV3" s="76" t="s">
        <v>50</v>
      </c>
      <c r="AW3" s="76">
        <f>SUM(BA3*1000)</f>
        <v>80</v>
      </c>
      <c r="AX3" s="76"/>
      <c r="AY3" s="78">
        <v>7.0000000000000007E-2</v>
      </c>
      <c r="AZ3" s="76" t="s">
        <v>50</v>
      </c>
      <c r="BA3" s="79">
        <v>0.08</v>
      </c>
      <c r="BC3" s="90" t="s">
        <v>54</v>
      </c>
    </row>
    <row r="4" spans="1:55" x14ac:dyDescent="0.25">
      <c r="A4" s="75">
        <v>2</v>
      </c>
      <c r="B4" s="76">
        <f t="shared" ref="B4:B67" si="0">SUM(F4*1000)</f>
        <v>120</v>
      </c>
      <c r="C4" s="76" t="s">
        <v>50</v>
      </c>
      <c r="D4" s="76">
        <f t="shared" ref="D4:D67" si="1">SUM(H4*1000)</f>
        <v>130</v>
      </c>
      <c r="E4" s="76"/>
      <c r="F4" s="78">
        <v>0.12</v>
      </c>
      <c r="G4" s="76" t="s">
        <v>50</v>
      </c>
      <c r="H4" s="79">
        <v>0.13</v>
      </c>
      <c r="J4" s="75">
        <v>2</v>
      </c>
      <c r="K4" s="77">
        <v>100</v>
      </c>
      <c r="L4" s="77" t="s">
        <v>50</v>
      </c>
      <c r="M4" s="77">
        <v>118</v>
      </c>
      <c r="N4" s="77"/>
      <c r="O4" s="84">
        <f t="shared" ref="O4:O19" si="2">K4/1000</f>
        <v>0.1</v>
      </c>
      <c r="P4" s="84" t="s">
        <v>50</v>
      </c>
      <c r="Q4" s="85">
        <f t="shared" ref="Q4:Q19" si="3">M4/1000</f>
        <v>0.11799999999999999</v>
      </c>
      <c r="S4" s="75">
        <v>2</v>
      </c>
      <c r="T4" s="77">
        <f t="shared" ref="T4:T67" si="4">SUM(X4*1000)</f>
        <v>120</v>
      </c>
      <c r="U4" s="76" t="s">
        <v>50</v>
      </c>
      <c r="V4" s="77">
        <f t="shared" ref="V4:V67" si="5">SUM(Z4*1000)</f>
        <v>130</v>
      </c>
      <c r="W4" s="77"/>
      <c r="X4" s="78">
        <v>0.12</v>
      </c>
      <c r="Y4" s="76" t="s">
        <v>50</v>
      </c>
      <c r="Z4" s="79">
        <v>0.13</v>
      </c>
      <c r="AB4" s="75">
        <v>2</v>
      </c>
      <c r="AC4" s="76">
        <f t="shared" ref="AC4:AC67" si="6">SUM(AG4*1000)</f>
        <v>110</v>
      </c>
      <c r="AD4" s="76" t="s">
        <v>50</v>
      </c>
      <c r="AE4" s="76">
        <f t="shared" ref="AE4:AE67" si="7">SUM(AI4*1000)</f>
        <v>120</v>
      </c>
      <c r="AF4" s="76"/>
      <c r="AG4" s="78">
        <v>0.11</v>
      </c>
      <c r="AH4" s="76" t="s">
        <v>50</v>
      </c>
      <c r="AI4" s="79">
        <v>0.12</v>
      </c>
      <c r="AK4" s="75">
        <v>2</v>
      </c>
      <c r="AL4" s="76">
        <f t="shared" ref="AL4:AL67" si="8">SUM(AP4*1000)</f>
        <v>120</v>
      </c>
      <c r="AM4" s="76" t="s">
        <v>50</v>
      </c>
      <c r="AN4" s="76">
        <f t="shared" ref="AN4:AN67" si="9">SUM(AR4*1000)</f>
        <v>130</v>
      </c>
      <c r="AO4" s="76"/>
      <c r="AP4" s="78">
        <v>0.12</v>
      </c>
      <c r="AQ4" s="76" t="s">
        <v>50</v>
      </c>
      <c r="AR4" s="79">
        <v>0.13</v>
      </c>
      <c r="AT4" s="75">
        <v>2</v>
      </c>
      <c r="AU4" s="76">
        <f t="shared" ref="AU4:AU67" si="10">SUM(AY4*1000)</f>
        <v>110</v>
      </c>
      <c r="AV4" s="76" t="s">
        <v>50</v>
      </c>
      <c r="AW4" s="76">
        <f t="shared" ref="AW4:AW67" si="11">SUM(BA4*1000)</f>
        <v>120</v>
      </c>
      <c r="AX4" s="76"/>
      <c r="AY4" s="78">
        <v>0.11</v>
      </c>
      <c r="AZ4" s="76" t="s">
        <v>50</v>
      </c>
      <c r="BA4" s="79">
        <v>0.12</v>
      </c>
      <c r="BC4" t="s">
        <v>73</v>
      </c>
    </row>
    <row r="5" spans="1:55" x14ac:dyDescent="0.25">
      <c r="A5" s="75">
        <v>3</v>
      </c>
      <c r="B5" s="76">
        <f t="shared" si="0"/>
        <v>180</v>
      </c>
      <c r="C5" s="76" t="s">
        <v>50</v>
      </c>
      <c r="D5" s="76">
        <f t="shared" si="1"/>
        <v>200</v>
      </c>
      <c r="E5" s="76"/>
      <c r="F5" s="78">
        <v>0.18</v>
      </c>
      <c r="G5" s="76" t="s">
        <v>50</v>
      </c>
      <c r="H5" s="79">
        <v>0.2</v>
      </c>
      <c r="J5" s="75">
        <v>3</v>
      </c>
      <c r="K5" s="77">
        <v>150</v>
      </c>
      <c r="L5" s="77" t="s">
        <v>50</v>
      </c>
      <c r="M5" s="77">
        <v>181</v>
      </c>
      <c r="N5" s="77"/>
      <c r="O5" s="84">
        <f t="shared" si="2"/>
        <v>0.15</v>
      </c>
      <c r="P5" s="84" t="s">
        <v>50</v>
      </c>
      <c r="Q5" s="85">
        <f t="shared" si="3"/>
        <v>0.18099999999999999</v>
      </c>
      <c r="S5" s="75">
        <v>3</v>
      </c>
      <c r="T5" s="77">
        <f t="shared" si="4"/>
        <v>180</v>
      </c>
      <c r="U5" s="76" t="s">
        <v>50</v>
      </c>
      <c r="V5" s="77">
        <f t="shared" si="5"/>
        <v>190</v>
      </c>
      <c r="W5" s="77"/>
      <c r="X5" s="78">
        <v>0.18</v>
      </c>
      <c r="Y5" s="76" t="s">
        <v>50</v>
      </c>
      <c r="Z5" s="79">
        <v>0.19</v>
      </c>
      <c r="AB5" s="75">
        <v>3</v>
      </c>
      <c r="AC5" s="76">
        <f t="shared" si="6"/>
        <v>190</v>
      </c>
      <c r="AD5" s="76" t="s">
        <v>50</v>
      </c>
      <c r="AE5" s="76">
        <f t="shared" si="7"/>
        <v>200</v>
      </c>
      <c r="AF5" s="76"/>
      <c r="AG5" s="78">
        <v>0.19</v>
      </c>
      <c r="AH5" s="76" t="s">
        <v>50</v>
      </c>
      <c r="AI5" s="79">
        <v>0.2</v>
      </c>
      <c r="AK5" s="75">
        <v>3</v>
      </c>
      <c r="AL5" s="76">
        <f t="shared" si="8"/>
        <v>180</v>
      </c>
      <c r="AM5" s="76" t="s">
        <v>50</v>
      </c>
      <c r="AN5" s="76">
        <f t="shared" si="9"/>
        <v>200</v>
      </c>
      <c r="AO5" s="76"/>
      <c r="AP5" s="78">
        <v>0.18</v>
      </c>
      <c r="AQ5" s="76" t="s">
        <v>50</v>
      </c>
      <c r="AR5" s="79">
        <v>0.2</v>
      </c>
      <c r="AT5" s="75">
        <v>3</v>
      </c>
      <c r="AU5" s="76">
        <f t="shared" si="10"/>
        <v>190</v>
      </c>
      <c r="AV5" s="76" t="s">
        <v>50</v>
      </c>
      <c r="AW5" s="76">
        <f t="shared" si="11"/>
        <v>200</v>
      </c>
      <c r="AX5" s="76"/>
      <c r="AY5" s="78">
        <v>0.19</v>
      </c>
      <c r="AZ5" s="76" t="s">
        <v>50</v>
      </c>
      <c r="BA5" s="79">
        <v>0.2</v>
      </c>
      <c r="BC5" t="s">
        <v>55</v>
      </c>
    </row>
    <row r="6" spans="1:55" x14ac:dyDescent="0.25">
      <c r="A6" s="75">
        <v>4</v>
      </c>
      <c r="B6" s="76">
        <f t="shared" si="0"/>
        <v>260</v>
      </c>
      <c r="C6" s="76" t="s">
        <v>50</v>
      </c>
      <c r="D6" s="76">
        <f t="shared" si="1"/>
        <v>290</v>
      </c>
      <c r="E6" s="76"/>
      <c r="F6" s="78">
        <v>0.26</v>
      </c>
      <c r="G6" s="76" t="s">
        <v>50</v>
      </c>
      <c r="H6" s="79">
        <v>0.28999999999999998</v>
      </c>
      <c r="J6" s="75">
        <v>4</v>
      </c>
      <c r="K6" s="77">
        <v>200</v>
      </c>
      <c r="L6" s="77" t="s">
        <v>50</v>
      </c>
      <c r="M6" s="77">
        <v>259</v>
      </c>
      <c r="N6" s="77"/>
      <c r="O6" s="84">
        <f t="shared" si="2"/>
        <v>0.2</v>
      </c>
      <c r="P6" s="84" t="s">
        <v>50</v>
      </c>
      <c r="Q6" s="85">
        <f t="shared" si="3"/>
        <v>0.25900000000000001</v>
      </c>
      <c r="S6" s="75">
        <v>4</v>
      </c>
      <c r="T6" s="77">
        <f t="shared" si="4"/>
        <v>250</v>
      </c>
      <c r="U6" s="76" t="s">
        <v>50</v>
      </c>
      <c r="V6" s="77">
        <f t="shared" si="5"/>
        <v>260</v>
      </c>
      <c r="W6" s="77"/>
      <c r="X6" s="78">
        <v>0.25</v>
      </c>
      <c r="Y6" s="76" t="s">
        <v>50</v>
      </c>
      <c r="Z6" s="79">
        <v>0.26</v>
      </c>
      <c r="AB6" s="75">
        <v>4</v>
      </c>
      <c r="AC6" s="76">
        <f t="shared" si="6"/>
        <v>280</v>
      </c>
      <c r="AD6" s="76" t="s">
        <v>50</v>
      </c>
      <c r="AE6" s="76">
        <f t="shared" si="7"/>
        <v>290</v>
      </c>
      <c r="AF6" s="76"/>
      <c r="AG6" s="78">
        <v>0.28000000000000003</v>
      </c>
      <c r="AH6" s="76" t="s">
        <v>50</v>
      </c>
      <c r="AI6" s="79">
        <v>0.28999999999999998</v>
      </c>
      <c r="AK6" s="75">
        <v>4</v>
      </c>
      <c r="AL6" s="76">
        <f t="shared" si="8"/>
        <v>280</v>
      </c>
      <c r="AM6" s="76" t="s">
        <v>50</v>
      </c>
      <c r="AN6" s="76">
        <f t="shared" si="9"/>
        <v>290</v>
      </c>
      <c r="AO6" s="76"/>
      <c r="AP6" s="78">
        <v>0.28000000000000003</v>
      </c>
      <c r="AQ6" s="76" t="s">
        <v>50</v>
      </c>
      <c r="AR6" s="79">
        <v>0.28999999999999998</v>
      </c>
      <c r="AT6" s="75">
        <v>4</v>
      </c>
      <c r="AU6" s="76">
        <f t="shared" si="10"/>
        <v>280</v>
      </c>
      <c r="AV6" s="76" t="s">
        <v>50</v>
      </c>
      <c r="AW6" s="76">
        <f t="shared" si="11"/>
        <v>290</v>
      </c>
      <c r="AX6" s="76"/>
      <c r="AY6" s="78">
        <v>0.28000000000000003</v>
      </c>
      <c r="AZ6" s="76" t="s">
        <v>50</v>
      </c>
      <c r="BA6" s="79">
        <v>0.28999999999999998</v>
      </c>
      <c r="BC6" t="s">
        <v>56</v>
      </c>
    </row>
    <row r="7" spans="1:55" x14ac:dyDescent="0.25">
      <c r="A7" s="75">
        <v>5</v>
      </c>
      <c r="B7" s="76">
        <f t="shared" si="0"/>
        <v>350</v>
      </c>
      <c r="C7" s="76" t="s">
        <v>50</v>
      </c>
      <c r="D7" s="76">
        <f t="shared" si="1"/>
        <v>380</v>
      </c>
      <c r="E7" s="76"/>
      <c r="F7" s="78">
        <v>0.35</v>
      </c>
      <c r="G7" s="76" t="s">
        <v>50</v>
      </c>
      <c r="H7" s="79">
        <v>0.38</v>
      </c>
      <c r="J7" s="75">
        <v>5</v>
      </c>
      <c r="K7" s="77">
        <v>290</v>
      </c>
      <c r="L7" s="77" t="s">
        <v>50</v>
      </c>
      <c r="M7" s="77">
        <v>349</v>
      </c>
      <c r="N7" s="77"/>
      <c r="O7" s="84">
        <f t="shared" si="2"/>
        <v>0.28999999999999998</v>
      </c>
      <c r="P7" s="84" t="s">
        <v>50</v>
      </c>
      <c r="Q7" s="85">
        <f t="shared" si="3"/>
        <v>0.34899999999999998</v>
      </c>
      <c r="S7" s="75">
        <v>5</v>
      </c>
      <c r="T7" s="77">
        <f t="shared" si="4"/>
        <v>320</v>
      </c>
      <c r="U7" s="76" t="s">
        <v>50</v>
      </c>
      <c r="V7" s="77">
        <f t="shared" si="5"/>
        <v>350</v>
      </c>
      <c r="W7" s="77"/>
      <c r="X7" s="78">
        <v>0.32</v>
      </c>
      <c r="Y7" s="76" t="s">
        <v>50</v>
      </c>
      <c r="Z7" s="79">
        <v>0.35</v>
      </c>
      <c r="AB7" s="75">
        <v>5</v>
      </c>
      <c r="AC7" s="76">
        <f t="shared" si="6"/>
        <v>370</v>
      </c>
      <c r="AD7" s="76" t="s">
        <v>50</v>
      </c>
      <c r="AE7" s="76">
        <f t="shared" si="7"/>
        <v>390</v>
      </c>
      <c r="AF7" s="76"/>
      <c r="AG7" s="78">
        <v>0.37</v>
      </c>
      <c r="AH7" s="76" t="s">
        <v>50</v>
      </c>
      <c r="AI7" s="79">
        <v>0.39</v>
      </c>
      <c r="AK7" s="75">
        <v>5</v>
      </c>
      <c r="AL7" s="76">
        <f t="shared" si="8"/>
        <v>370</v>
      </c>
      <c r="AM7" s="76" t="s">
        <v>50</v>
      </c>
      <c r="AN7" s="76">
        <f t="shared" si="9"/>
        <v>390</v>
      </c>
      <c r="AO7" s="76"/>
      <c r="AP7" s="78">
        <v>0.37</v>
      </c>
      <c r="AQ7" s="76" t="s">
        <v>50</v>
      </c>
      <c r="AR7" s="79">
        <v>0.39</v>
      </c>
      <c r="AT7" s="75">
        <v>5</v>
      </c>
      <c r="AU7" s="76">
        <f t="shared" si="10"/>
        <v>380</v>
      </c>
      <c r="AV7" s="76" t="s">
        <v>50</v>
      </c>
      <c r="AW7" s="76">
        <f t="shared" si="11"/>
        <v>390</v>
      </c>
      <c r="AX7" s="76"/>
      <c r="AY7" s="78">
        <v>0.38</v>
      </c>
      <c r="AZ7" s="76" t="s">
        <v>50</v>
      </c>
      <c r="BA7" s="79">
        <v>0.39</v>
      </c>
      <c r="BC7" t="s">
        <v>74</v>
      </c>
    </row>
    <row r="8" spans="1:55" x14ac:dyDescent="0.25">
      <c r="A8" s="75">
        <v>6</v>
      </c>
      <c r="B8" s="76">
        <f t="shared" si="0"/>
        <v>460</v>
      </c>
      <c r="C8" s="76" t="s">
        <v>50</v>
      </c>
      <c r="D8" s="76">
        <f t="shared" si="1"/>
        <v>480</v>
      </c>
      <c r="E8" s="76"/>
      <c r="F8" s="78">
        <v>0.46</v>
      </c>
      <c r="G8" s="76" t="s">
        <v>50</v>
      </c>
      <c r="H8" s="79">
        <v>0.48</v>
      </c>
      <c r="J8" s="75">
        <v>6</v>
      </c>
      <c r="K8" s="77">
        <v>372</v>
      </c>
      <c r="L8" s="77" t="s">
        <v>50</v>
      </c>
      <c r="M8" s="77">
        <v>440</v>
      </c>
      <c r="N8" s="77"/>
      <c r="O8" s="84">
        <f t="shared" si="2"/>
        <v>0.372</v>
      </c>
      <c r="P8" s="84" t="s">
        <v>50</v>
      </c>
      <c r="Q8" s="85">
        <f t="shared" si="3"/>
        <v>0.44</v>
      </c>
      <c r="S8" s="75">
        <v>6</v>
      </c>
      <c r="T8" s="77">
        <f t="shared" si="4"/>
        <v>410</v>
      </c>
      <c r="U8" s="76" t="s">
        <v>50</v>
      </c>
      <c r="V8" s="77">
        <f t="shared" si="5"/>
        <v>440</v>
      </c>
      <c r="W8" s="77"/>
      <c r="X8" s="78">
        <v>0.41</v>
      </c>
      <c r="Y8" s="76" t="s">
        <v>50</v>
      </c>
      <c r="Z8" s="79">
        <v>0.44</v>
      </c>
      <c r="AB8" s="75">
        <v>6</v>
      </c>
      <c r="AC8" s="76">
        <f t="shared" si="6"/>
        <v>480</v>
      </c>
      <c r="AD8" s="76" t="s">
        <v>50</v>
      </c>
      <c r="AE8" s="76">
        <f t="shared" si="7"/>
        <v>500</v>
      </c>
      <c r="AF8" s="76"/>
      <c r="AG8" s="78">
        <v>0.48</v>
      </c>
      <c r="AH8" s="76" t="s">
        <v>50</v>
      </c>
      <c r="AI8" s="79">
        <v>0.5</v>
      </c>
      <c r="AK8" s="75">
        <v>6</v>
      </c>
      <c r="AL8" s="76">
        <f t="shared" si="8"/>
        <v>470</v>
      </c>
      <c r="AM8" s="76" t="s">
        <v>50</v>
      </c>
      <c r="AN8" s="76">
        <f t="shared" si="9"/>
        <v>490</v>
      </c>
      <c r="AO8" s="76"/>
      <c r="AP8" s="78">
        <v>0.47</v>
      </c>
      <c r="AQ8" s="76" t="s">
        <v>50</v>
      </c>
      <c r="AR8" s="79">
        <v>0.49</v>
      </c>
      <c r="AT8" s="75">
        <v>6</v>
      </c>
      <c r="AU8" s="76">
        <f t="shared" si="10"/>
        <v>490</v>
      </c>
      <c r="AV8" s="76" t="s">
        <v>50</v>
      </c>
      <c r="AW8" s="76">
        <f t="shared" si="11"/>
        <v>500</v>
      </c>
      <c r="AX8" s="76"/>
      <c r="AY8" s="78">
        <v>0.49</v>
      </c>
      <c r="AZ8" s="76" t="s">
        <v>50</v>
      </c>
      <c r="BA8" s="79">
        <v>0.5</v>
      </c>
    </row>
    <row r="9" spans="1:55" x14ac:dyDescent="0.25">
      <c r="A9" s="75">
        <v>7</v>
      </c>
      <c r="B9" s="76">
        <f t="shared" si="0"/>
        <v>550</v>
      </c>
      <c r="C9" s="76" t="s">
        <v>50</v>
      </c>
      <c r="D9" s="76">
        <f t="shared" si="1"/>
        <v>590</v>
      </c>
      <c r="E9" s="76"/>
      <c r="F9" s="78">
        <v>0.55000000000000004</v>
      </c>
      <c r="G9" s="76" t="s">
        <v>50</v>
      </c>
      <c r="H9" s="79">
        <v>0.59</v>
      </c>
      <c r="J9" s="75">
        <v>7</v>
      </c>
      <c r="K9" s="77">
        <v>472</v>
      </c>
      <c r="L9" s="77" t="s">
        <v>50</v>
      </c>
      <c r="M9" s="77">
        <v>531</v>
      </c>
      <c r="N9" s="77"/>
      <c r="O9" s="84">
        <f t="shared" si="2"/>
        <v>0.47199999999999998</v>
      </c>
      <c r="P9" s="84" t="s">
        <v>50</v>
      </c>
      <c r="Q9" s="85">
        <f t="shared" si="3"/>
        <v>0.53100000000000003</v>
      </c>
      <c r="S9" s="75">
        <v>7</v>
      </c>
      <c r="T9" s="77">
        <f t="shared" si="4"/>
        <v>510</v>
      </c>
      <c r="U9" s="76" t="s">
        <v>50</v>
      </c>
      <c r="V9" s="77">
        <f t="shared" si="5"/>
        <v>550</v>
      </c>
      <c r="W9" s="77"/>
      <c r="X9" s="78">
        <v>0.51</v>
      </c>
      <c r="Y9" s="76" t="s">
        <v>50</v>
      </c>
      <c r="Z9" s="79">
        <v>0.55000000000000004</v>
      </c>
      <c r="AB9" s="75">
        <v>7</v>
      </c>
      <c r="AC9" s="76">
        <f t="shared" si="6"/>
        <v>580</v>
      </c>
      <c r="AD9" s="76" t="s">
        <v>50</v>
      </c>
      <c r="AE9" s="76">
        <f t="shared" si="7"/>
        <v>600</v>
      </c>
      <c r="AF9" s="76"/>
      <c r="AG9" s="78">
        <v>0.57999999999999996</v>
      </c>
      <c r="AH9" s="76" t="s">
        <v>50</v>
      </c>
      <c r="AI9" s="79">
        <v>0.6</v>
      </c>
      <c r="AK9" s="75">
        <v>7</v>
      </c>
      <c r="AL9" s="76">
        <f t="shared" si="8"/>
        <v>570</v>
      </c>
      <c r="AM9" s="76" t="s">
        <v>50</v>
      </c>
      <c r="AN9" s="76">
        <f t="shared" si="9"/>
        <v>610</v>
      </c>
      <c r="AO9" s="76"/>
      <c r="AP9" s="78">
        <v>0.56999999999999995</v>
      </c>
      <c r="AQ9" s="76" t="s">
        <v>50</v>
      </c>
      <c r="AR9" s="79">
        <v>0.61</v>
      </c>
      <c r="AT9" s="75">
        <v>7</v>
      </c>
      <c r="AU9" s="76">
        <f t="shared" si="10"/>
        <v>590</v>
      </c>
      <c r="AV9" s="76" t="s">
        <v>50</v>
      </c>
      <c r="AW9" s="76">
        <f t="shared" si="11"/>
        <v>600</v>
      </c>
      <c r="AX9" s="76"/>
      <c r="AY9" s="78">
        <v>0.59</v>
      </c>
      <c r="AZ9" s="76" t="s">
        <v>50</v>
      </c>
      <c r="BA9" s="79">
        <v>0.6</v>
      </c>
    </row>
    <row r="10" spans="1:55" x14ac:dyDescent="0.25">
      <c r="A10" s="75">
        <v>8</v>
      </c>
      <c r="B10" s="76">
        <f t="shared" si="0"/>
        <v>660</v>
      </c>
      <c r="C10" s="76" t="s">
        <v>50</v>
      </c>
      <c r="D10" s="76">
        <f t="shared" si="1"/>
        <v>710</v>
      </c>
      <c r="E10" s="76"/>
      <c r="F10" s="78">
        <v>0.66</v>
      </c>
      <c r="G10" s="76" t="s">
        <v>50</v>
      </c>
      <c r="H10" s="79">
        <v>0.71</v>
      </c>
      <c r="J10" s="75">
        <v>8</v>
      </c>
      <c r="K10" s="77">
        <v>549</v>
      </c>
      <c r="L10" s="77" t="s">
        <v>50</v>
      </c>
      <c r="M10" s="77">
        <v>621</v>
      </c>
      <c r="N10" s="77"/>
      <c r="O10" s="84">
        <f t="shared" si="2"/>
        <v>0.54900000000000004</v>
      </c>
      <c r="P10" s="84" t="s">
        <v>50</v>
      </c>
      <c r="Q10" s="85">
        <f t="shared" si="3"/>
        <v>0.621</v>
      </c>
      <c r="S10" s="75">
        <v>8</v>
      </c>
      <c r="T10" s="77">
        <f t="shared" si="4"/>
        <v>600</v>
      </c>
      <c r="U10" s="76" t="s">
        <v>50</v>
      </c>
      <c r="V10" s="77">
        <f t="shared" si="5"/>
        <v>650</v>
      </c>
      <c r="W10" s="77"/>
      <c r="X10" s="78">
        <v>0.6</v>
      </c>
      <c r="Y10" s="76" t="s">
        <v>50</v>
      </c>
      <c r="Z10" s="79">
        <v>0.65</v>
      </c>
      <c r="AB10" s="75">
        <v>8</v>
      </c>
      <c r="AC10" s="76">
        <f t="shared" si="6"/>
        <v>700</v>
      </c>
      <c r="AD10" s="76" t="s">
        <v>50</v>
      </c>
      <c r="AE10" s="76">
        <f t="shared" si="7"/>
        <v>720</v>
      </c>
      <c r="AF10" s="76"/>
      <c r="AG10" s="78">
        <v>0.7</v>
      </c>
      <c r="AH10" s="76" t="s">
        <v>50</v>
      </c>
      <c r="AI10" s="79">
        <v>0.72</v>
      </c>
      <c r="AK10" s="75">
        <v>8</v>
      </c>
      <c r="AL10" s="76">
        <f t="shared" si="8"/>
        <v>680</v>
      </c>
      <c r="AM10" s="76" t="s">
        <v>50</v>
      </c>
      <c r="AN10" s="76">
        <f t="shared" si="9"/>
        <v>720</v>
      </c>
      <c r="AO10" s="76"/>
      <c r="AP10" s="78">
        <v>0.68</v>
      </c>
      <c r="AQ10" s="76" t="s">
        <v>50</v>
      </c>
      <c r="AR10" s="79">
        <v>0.72</v>
      </c>
      <c r="AT10" s="75">
        <v>8</v>
      </c>
      <c r="AU10" s="76">
        <f t="shared" si="10"/>
        <v>710</v>
      </c>
      <c r="AV10" s="76" t="s">
        <v>50</v>
      </c>
      <c r="AW10" s="76">
        <f t="shared" si="11"/>
        <v>720</v>
      </c>
      <c r="AX10" s="76"/>
      <c r="AY10" s="78">
        <v>0.71</v>
      </c>
      <c r="AZ10" s="76" t="s">
        <v>50</v>
      </c>
      <c r="BA10" s="79">
        <v>0.72</v>
      </c>
    </row>
    <row r="11" spans="1:55" x14ac:dyDescent="0.25">
      <c r="A11" s="75">
        <v>9</v>
      </c>
      <c r="B11" s="76">
        <f t="shared" si="0"/>
        <v>770</v>
      </c>
      <c r="C11" s="76" t="s">
        <v>50</v>
      </c>
      <c r="D11" s="76">
        <f t="shared" si="1"/>
        <v>820</v>
      </c>
      <c r="E11" s="76"/>
      <c r="F11" s="78">
        <v>0.77</v>
      </c>
      <c r="G11" s="76" t="s">
        <v>50</v>
      </c>
      <c r="H11" s="79">
        <v>0.82</v>
      </c>
      <c r="J11" s="75">
        <v>9</v>
      </c>
      <c r="K11" s="77">
        <v>649</v>
      </c>
      <c r="L11" s="77" t="s">
        <v>50</v>
      </c>
      <c r="M11" s="77">
        <v>721</v>
      </c>
      <c r="N11" s="77"/>
      <c r="O11" s="84">
        <f t="shared" si="2"/>
        <v>0.64900000000000002</v>
      </c>
      <c r="P11" s="84" t="s">
        <v>50</v>
      </c>
      <c r="Q11" s="85">
        <f t="shared" si="3"/>
        <v>0.72099999999999997</v>
      </c>
      <c r="S11" s="75">
        <v>9</v>
      </c>
      <c r="T11" s="77">
        <f t="shared" si="4"/>
        <v>700</v>
      </c>
      <c r="U11" s="76" t="s">
        <v>50</v>
      </c>
      <c r="V11" s="77">
        <f t="shared" si="5"/>
        <v>740</v>
      </c>
      <c r="W11" s="77"/>
      <c r="X11" s="78">
        <v>0.7</v>
      </c>
      <c r="Y11" s="76" t="s">
        <v>50</v>
      </c>
      <c r="Z11" s="79">
        <v>0.74</v>
      </c>
      <c r="AB11" s="75">
        <v>9</v>
      </c>
      <c r="AC11" s="76">
        <f t="shared" si="6"/>
        <v>800</v>
      </c>
      <c r="AD11" s="76" t="s">
        <v>50</v>
      </c>
      <c r="AE11" s="76">
        <f t="shared" si="7"/>
        <v>820</v>
      </c>
      <c r="AF11" s="76"/>
      <c r="AG11" s="78">
        <v>0.8</v>
      </c>
      <c r="AH11" s="76" t="s">
        <v>50</v>
      </c>
      <c r="AI11" s="79">
        <v>0.82</v>
      </c>
      <c r="AK11" s="75">
        <v>9</v>
      </c>
      <c r="AL11" s="76">
        <f t="shared" si="8"/>
        <v>780</v>
      </c>
      <c r="AM11" s="76" t="s">
        <v>50</v>
      </c>
      <c r="AN11" s="76">
        <f t="shared" si="9"/>
        <v>820</v>
      </c>
      <c r="AO11" s="76"/>
      <c r="AP11" s="78">
        <v>0.78</v>
      </c>
      <c r="AQ11" s="76" t="s">
        <v>50</v>
      </c>
      <c r="AR11" s="79">
        <v>0.82</v>
      </c>
      <c r="AT11" s="75">
        <v>9</v>
      </c>
      <c r="AU11" s="76">
        <f t="shared" si="10"/>
        <v>810</v>
      </c>
      <c r="AV11" s="76" t="s">
        <v>50</v>
      </c>
      <c r="AW11" s="76">
        <f t="shared" si="11"/>
        <v>820</v>
      </c>
      <c r="AX11" s="76"/>
      <c r="AY11" s="78">
        <v>0.81</v>
      </c>
      <c r="AZ11" s="76" t="s">
        <v>50</v>
      </c>
      <c r="BA11" s="79">
        <v>0.82</v>
      </c>
    </row>
    <row r="12" spans="1:55" x14ac:dyDescent="0.25">
      <c r="A12" s="75">
        <v>10</v>
      </c>
      <c r="B12" s="76">
        <f t="shared" si="0"/>
        <v>870</v>
      </c>
      <c r="C12" s="76" t="s">
        <v>50</v>
      </c>
      <c r="D12" s="76">
        <f t="shared" si="1"/>
        <v>930</v>
      </c>
      <c r="E12" s="76"/>
      <c r="F12" s="78">
        <v>0.87</v>
      </c>
      <c r="G12" s="76" t="s">
        <v>50</v>
      </c>
      <c r="H12" s="79">
        <v>0.93</v>
      </c>
      <c r="J12" s="75">
        <v>10</v>
      </c>
      <c r="K12" s="77">
        <v>739</v>
      </c>
      <c r="L12" s="77" t="s">
        <v>50</v>
      </c>
      <c r="M12" s="77">
        <v>812</v>
      </c>
      <c r="N12" s="77"/>
      <c r="O12" s="84">
        <f t="shared" si="2"/>
        <v>0.73899999999999999</v>
      </c>
      <c r="P12" s="84" t="s">
        <v>50</v>
      </c>
      <c r="Q12" s="85">
        <f t="shared" si="3"/>
        <v>0.81200000000000006</v>
      </c>
      <c r="S12" s="75">
        <v>10</v>
      </c>
      <c r="T12" s="77">
        <f t="shared" si="4"/>
        <v>780</v>
      </c>
      <c r="U12" s="76" t="s">
        <v>50</v>
      </c>
      <c r="V12" s="77">
        <f t="shared" si="5"/>
        <v>840</v>
      </c>
      <c r="W12" s="77"/>
      <c r="X12" s="78">
        <v>0.78</v>
      </c>
      <c r="Y12" s="76" t="s">
        <v>50</v>
      </c>
      <c r="Z12" s="79">
        <v>0.84</v>
      </c>
      <c r="AB12" s="75">
        <v>10</v>
      </c>
      <c r="AC12" s="76">
        <f t="shared" si="6"/>
        <v>910</v>
      </c>
      <c r="AD12" s="76" t="s">
        <v>50</v>
      </c>
      <c r="AE12" s="76">
        <f t="shared" si="7"/>
        <v>930</v>
      </c>
      <c r="AF12" s="76"/>
      <c r="AG12" s="78">
        <v>0.91</v>
      </c>
      <c r="AH12" s="76" t="s">
        <v>50</v>
      </c>
      <c r="AI12" s="79">
        <v>0.93</v>
      </c>
      <c r="AK12" s="75">
        <v>10</v>
      </c>
      <c r="AL12" s="76">
        <f t="shared" si="8"/>
        <v>870</v>
      </c>
      <c r="AM12" s="76" t="s">
        <v>50</v>
      </c>
      <c r="AN12" s="76">
        <f t="shared" si="9"/>
        <v>930</v>
      </c>
      <c r="AO12" s="76"/>
      <c r="AP12" s="78">
        <v>0.87</v>
      </c>
      <c r="AQ12" s="76" t="s">
        <v>50</v>
      </c>
      <c r="AR12" s="79">
        <v>0.93</v>
      </c>
      <c r="AT12" s="75">
        <v>10</v>
      </c>
      <c r="AU12" s="76">
        <f t="shared" si="10"/>
        <v>910</v>
      </c>
      <c r="AV12" s="76" t="s">
        <v>50</v>
      </c>
      <c r="AW12" s="76">
        <f t="shared" si="11"/>
        <v>920</v>
      </c>
      <c r="AX12" s="76"/>
      <c r="AY12" s="78">
        <v>0.91</v>
      </c>
      <c r="AZ12" s="76" t="s">
        <v>50</v>
      </c>
      <c r="BA12" s="79">
        <v>0.92</v>
      </c>
    </row>
    <row r="13" spans="1:55" x14ac:dyDescent="0.25">
      <c r="A13" s="75">
        <v>11</v>
      </c>
      <c r="B13" s="76">
        <f t="shared" si="0"/>
        <v>980</v>
      </c>
      <c r="C13" s="76" t="s">
        <v>50</v>
      </c>
      <c r="D13" s="76">
        <f t="shared" si="1"/>
        <v>1040</v>
      </c>
      <c r="E13" s="76"/>
      <c r="F13" s="78">
        <v>0.98</v>
      </c>
      <c r="G13" s="76" t="s">
        <v>50</v>
      </c>
      <c r="H13" s="79">
        <v>1.04</v>
      </c>
      <c r="J13" s="75">
        <v>11</v>
      </c>
      <c r="K13" s="77">
        <v>830</v>
      </c>
      <c r="L13" s="77" t="s">
        <v>50</v>
      </c>
      <c r="M13" s="77">
        <v>894</v>
      </c>
      <c r="N13" s="77"/>
      <c r="O13" s="84">
        <f t="shared" si="2"/>
        <v>0.83</v>
      </c>
      <c r="P13" s="84" t="s">
        <v>50</v>
      </c>
      <c r="Q13" s="85">
        <f t="shared" si="3"/>
        <v>0.89400000000000002</v>
      </c>
      <c r="S13" s="75">
        <v>11</v>
      </c>
      <c r="T13" s="77">
        <f t="shared" si="4"/>
        <v>860</v>
      </c>
      <c r="U13" s="76" t="s">
        <v>50</v>
      </c>
      <c r="V13" s="77">
        <f t="shared" si="5"/>
        <v>910</v>
      </c>
      <c r="W13" s="77"/>
      <c r="X13" s="78">
        <v>0.86</v>
      </c>
      <c r="Y13" s="76" t="s">
        <v>50</v>
      </c>
      <c r="Z13" s="79">
        <v>0.91</v>
      </c>
      <c r="AB13" s="75">
        <v>11</v>
      </c>
      <c r="AC13" s="76">
        <f t="shared" si="6"/>
        <v>1010</v>
      </c>
      <c r="AD13" s="76" t="s">
        <v>50</v>
      </c>
      <c r="AE13" s="76">
        <f t="shared" si="7"/>
        <v>1030</v>
      </c>
      <c r="AF13" s="76"/>
      <c r="AG13" s="78">
        <v>1.01</v>
      </c>
      <c r="AH13" s="76" t="s">
        <v>50</v>
      </c>
      <c r="AI13" s="79">
        <v>1.03</v>
      </c>
      <c r="AK13" s="75">
        <v>11</v>
      </c>
      <c r="AL13" s="76">
        <f t="shared" si="8"/>
        <v>970</v>
      </c>
      <c r="AM13" s="76" t="s">
        <v>50</v>
      </c>
      <c r="AN13" s="76">
        <f t="shared" si="9"/>
        <v>1030</v>
      </c>
      <c r="AO13" s="76"/>
      <c r="AP13" s="78">
        <v>0.97</v>
      </c>
      <c r="AQ13" s="76" t="s">
        <v>50</v>
      </c>
      <c r="AR13" s="79">
        <v>1.03</v>
      </c>
      <c r="AT13" s="75">
        <v>11</v>
      </c>
      <c r="AU13" s="76">
        <f t="shared" si="10"/>
        <v>1010</v>
      </c>
      <c r="AV13" s="76" t="s">
        <v>50</v>
      </c>
      <c r="AW13" s="76">
        <f t="shared" si="11"/>
        <v>1020</v>
      </c>
      <c r="AX13" s="76"/>
      <c r="AY13" s="78">
        <v>1.01</v>
      </c>
      <c r="AZ13" s="76" t="s">
        <v>50</v>
      </c>
      <c r="BA13" s="79">
        <v>1.02</v>
      </c>
    </row>
    <row r="14" spans="1:55" x14ac:dyDescent="0.25">
      <c r="A14" s="75">
        <v>12</v>
      </c>
      <c r="B14" s="76">
        <f t="shared" si="0"/>
        <v>1070</v>
      </c>
      <c r="C14" s="76" t="s">
        <v>50</v>
      </c>
      <c r="D14" s="76">
        <f t="shared" si="1"/>
        <v>1130</v>
      </c>
      <c r="E14" s="76"/>
      <c r="F14" s="78">
        <v>1.07</v>
      </c>
      <c r="G14" s="76" t="s">
        <v>50</v>
      </c>
      <c r="H14" s="79">
        <v>1.1299999999999999</v>
      </c>
      <c r="J14" s="75">
        <v>12</v>
      </c>
      <c r="K14" s="77">
        <v>921</v>
      </c>
      <c r="L14" s="77" t="s">
        <v>50</v>
      </c>
      <c r="M14" s="77">
        <v>971</v>
      </c>
      <c r="N14" s="77"/>
      <c r="O14" s="84">
        <f t="shared" si="2"/>
        <v>0.92100000000000004</v>
      </c>
      <c r="P14" s="84" t="s">
        <v>50</v>
      </c>
      <c r="Q14" s="85">
        <f t="shared" si="3"/>
        <v>0.97099999999999997</v>
      </c>
      <c r="S14" s="75">
        <v>12</v>
      </c>
      <c r="T14" s="77">
        <f t="shared" si="4"/>
        <v>920</v>
      </c>
      <c r="U14" s="76" t="s">
        <v>50</v>
      </c>
      <c r="V14" s="77">
        <f t="shared" si="5"/>
        <v>990</v>
      </c>
      <c r="W14" s="77"/>
      <c r="X14" s="78">
        <v>0.92</v>
      </c>
      <c r="Y14" s="76" t="s">
        <v>50</v>
      </c>
      <c r="Z14" s="79">
        <v>0.99</v>
      </c>
      <c r="AB14" s="75">
        <v>12</v>
      </c>
      <c r="AC14" s="76">
        <f t="shared" si="6"/>
        <v>1110</v>
      </c>
      <c r="AD14" s="76" t="s">
        <v>50</v>
      </c>
      <c r="AE14" s="76">
        <f t="shared" si="7"/>
        <v>1130</v>
      </c>
      <c r="AF14" s="76"/>
      <c r="AG14" s="78">
        <v>1.1100000000000001</v>
      </c>
      <c r="AH14" s="76" t="s">
        <v>50</v>
      </c>
      <c r="AI14" s="79">
        <v>1.1299999999999999</v>
      </c>
      <c r="AK14" s="75">
        <v>12</v>
      </c>
      <c r="AL14" s="76">
        <f t="shared" si="8"/>
        <v>1060</v>
      </c>
      <c r="AM14" s="76" t="s">
        <v>50</v>
      </c>
      <c r="AN14" s="76">
        <f t="shared" si="9"/>
        <v>1120</v>
      </c>
      <c r="AO14" s="76"/>
      <c r="AP14" s="78">
        <v>1.06</v>
      </c>
      <c r="AQ14" s="76" t="s">
        <v>50</v>
      </c>
      <c r="AR14" s="79">
        <v>1.1200000000000001</v>
      </c>
      <c r="AT14" s="75">
        <v>12</v>
      </c>
      <c r="AU14" s="76">
        <f t="shared" si="10"/>
        <v>1110</v>
      </c>
      <c r="AV14" s="76" t="s">
        <v>50</v>
      </c>
      <c r="AW14" s="76">
        <f t="shared" si="11"/>
        <v>1120</v>
      </c>
      <c r="AX14" s="76"/>
      <c r="AY14" s="78">
        <v>1.1100000000000001</v>
      </c>
      <c r="AZ14" s="76" t="s">
        <v>50</v>
      </c>
      <c r="BA14" s="79">
        <v>1.1200000000000001</v>
      </c>
    </row>
    <row r="15" spans="1:55" x14ac:dyDescent="0.25">
      <c r="A15" s="75">
        <v>13</v>
      </c>
      <c r="B15" s="76">
        <f t="shared" si="0"/>
        <v>1150</v>
      </c>
      <c r="C15" s="76" t="s">
        <v>50</v>
      </c>
      <c r="D15" s="76">
        <f t="shared" si="1"/>
        <v>1220</v>
      </c>
      <c r="E15" s="76"/>
      <c r="F15" s="78">
        <v>1.1499999999999999</v>
      </c>
      <c r="G15" s="76" t="s">
        <v>50</v>
      </c>
      <c r="H15" s="79">
        <v>1.22</v>
      </c>
      <c r="J15" s="75">
        <v>13</v>
      </c>
      <c r="K15" s="77">
        <v>980</v>
      </c>
      <c r="L15" s="77" t="s">
        <v>50</v>
      </c>
      <c r="M15" s="77">
        <v>1039</v>
      </c>
      <c r="N15" s="77"/>
      <c r="O15" s="84">
        <f t="shared" si="2"/>
        <v>0.98</v>
      </c>
      <c r="P15" s="84" t="s">
        <v>50</v>
      </c>
      <c r="Q15" s="85">
        <f t="shared" si="3"/>
        <v>1.0389999999999999</v>
      </c>
      <c r="S15" s="75">
        <v>13</v>
      </c>
      <c r="T15" s="77">
        <f t="shared" si="4"/>
        <v>980</v>
      </c>
      <c r="U15" s="76" t="s">
        <v>50</v>
      </c>
      <c r="V15" s="77">
        <f t="shared" si="5"/>
        <v>1050</v>
      </c>
      <c r="W15" s="77"/>
      <c r="X15" s="78">
        <v>0.98</v>
      </c>
      <c r="Y15" s="76" t="s">
        <v>50</v>
      </c>
      <c r="Z15" s="79">
        <v>1.05</v>
      </c>
      <c r="AB15" s="75">
        <v>13</v>
      </c>
      <c r="AC15" s="76">
        <f t="shared" si="6"/>
        <v>1180</v>
      </c>
      <c r="AD15" s="76" t="s">
        <v>50</v>
      </c>
      <c r="AE15" s="76">
        <f t="shared" si="7"/>
        <v>1200</v>
      </c>
      <c r="AF15" s="76"/>
      <c r="AG15" s="78">
        <v>1.18</v>
      </c>
      <c r="AH15" s="76" t="s">
        <v>50</v>
      </c>
      <c r="AI15" s="79">
        <v>1.2</v>
      </c>
      <c r="AK15" s="75">
        <v>13</v>
      </c>
      <c r="AL15" s="76">
        <f t="shared" si="8"/>
        <v>1150</v>
      </c>
      <c r="AM15" s="76" t="s">
        <v>50</v>
      </c>
      <c r="AN15" s="76">
        <f t="shared" si="9"/>
        <v>1220</v>
      </c>
      <c r="AO15" s="76"/>
      <c r="AP15" s="78">
        <v>1.1499999999999999</v>
      </c>
      <c r="AQ15" s="76" t="s">
        <v>50</v>
      </c>
      <c r="AR15" s="79">
        <v>1.22</v>
      </c>
      <c r="AT15" s="75">
        <v>13</v>
      </c>
      <c r="AU15" s="76">
        <f t="shared" si="10"/>
        <v>1180</v>
      </c>
      <c r="AV15" s="76" t="s">
        <v>50</v>
      </c>
      <c r="AW15" s="76">
        <f t="shared" si="11"/>
        <v>1190</v>
      </c>
      <c r="AX15" s="76"/>
      <c r="AY15" s="78">
        <v>1.18</v>
      </c>
      <c r="AZ15" s="76" t="s">
        <v>50</v>
      </c>
      <c r="BA15" s="79">
        <v>1.19</v>
      </c>
    </row>
    <row r="16" spans="1:55" x14ac:dyDescent="0.25">
      <c r="A16" s="75">
        <v>14</v>
      </c>
      <c r="B16" s="76">
        <f t="shared" si="0"/>
        <v>1220</v>
      </c>
      <c r="C16" s="76" t="s">
        <v>50</v>
      </c>
      <c r="D16" s="76">
        <f t="shared" si="1"/>
        <v>1290</v>
      </c>
      <c r="E16" s="76"/>
      <c r="F16" s="78">
        <v>1.22</v>
      </c>
      <c r="G16" s="76" t="s">
        <v>50</v>
      </c>
      <c r="H16" s="79">
        <v>1.29</v>
      </c>
      <c r="J16" s="75">
        <v>14</v>
      </c>
      <c r="K16" s="77">
        <v>1039</v>
      </c>
      <c r="L16" s="77" t="s">
        <v>50</v>
      </c>
      <c r="M16" s="77">
        <v>1111</v>
      </c>
      <c r="N16" s="77"/>
      <c r="O16" s="84">
        <f t="shared" si="2"/>
        <v>1.0389999999999999</v>
      </c>
      <c r="P16" s="84" t="s">
        <v>50</v>
      </c>
      <c r="Q16" s="85">
        <f t="shared" si="3"/>
        <v>1.111</v>
      </c>
      <c r="S16" s="75">
        <v>14</v>
      </c>
      <c r="T16" s="77">
        <f t="shared" si="4"/>
        <v>1030</v>
      </c>
      <c r="U16" s="76" t="s">
        <v>50</v>
      </c>
      <c r="V16" s="77">
        <f t="shared" si="5"/>
        <v>1110</v>
      </c>
      <c r="W16" s="77"/>
      <c r="X16" s="78">
        <v>1.03</v>
      </c>
      <c r="Y16" s="76" t="s">
        <v>50</v>
      </c>
      <c r="Z16" s="79">
        <v>1.1100000000000001</v>
      </c>
      <c r="AB16" s="75">
        <v>14</v>
      </c>
      <c r="AC16" s="76">
        <f t="shared" si="6"/>
        <v>1250</v>
      </c>
      <c r="AD16" s="76" t="s">
        <v>50</v>
      </c>
      <c r="AE16" s="76">
        <f t="shared" si="7"/>
        <v>1280</v>
      </c>
      <c r="AF16" s="76"/>
      <c r="AG16" s="78">
        <v>1.25</v>
      </c>
      <c r="AH16" s="76" t="s">
        <v>50</v>
      </c>
      <c r="AI16" s="79">
        <v>1.28</v>
      </c>
      <c r="AK16" s="75">
        <v>14</v>
      </c>
      <c r="AL16" s="76">
        <f t="shared" si="8"/>
        <v>1230</v>
      </c>
      <c r="AM16" s="76" t="s">
        <v>50</v>
      </c>
      <c r="AN16" s="76">
        <f t="shared" si="9"/>
        <v>1310</v>
      </c>
      <c r="AO16" s="76"/>
      <c r="AP16" s="78">
        <v>1.23</v>
      </c>
      <c r="AQ16" s="76" t="s">
        <v>50</v>
      </c>
      <c r="AR16" s="79">
        <v>1.31</v>
      </c>
      <c r="AT16" s="75">
        <v>14</v>
      </c>
      <c r="AU16" s="76">
        <f t="shared" si="10"/>
        <v>1240</v>
      </c>
      <c r="AV16" s="76" t="s">
        <v>50</v>
      </c>
      <c r="AW16" s="76">
        <f t="shared" si="11"/>
        <v>1250</v>
      </c>
      <c r="AX16" s="76"/>
      <c r="AY16" s="78">
        <v>1.24</v>
      </c>
      <c r="AZ16" s="76" t="s">
        <v>50</v>
      </c>
      <c r="BA16" s="79">
        <v>1.25</v>
      </c>
    </row>
    <row r="17" spans="1:54" x14ac:dyDescent="0.25">
      <c r="A17" s="75">
        <v>15</v>
      </c>
      <c r="B17" s="76">
        <f t="shared" si="0"/>
        <v>1290</v>
      </c>
      <c r="C17" s="76" t="s">
        <v>50</v>
      </c>
      <c r="D17" s="76">
        <f t="shared" si="1"/>
        <v>1360</v>
      </c>
      <c r="E17" s="76"/>
      <c r="F17" s="78">
        <v>1.29</v>
      </c>
      <c r="G17" s="76" t="s">
        <v>50</v>
      </c>
      <c r="H17" s="79">
        <v>1.36</v>
      </c>
      <c r="J17" s="75">
        <v>15</v>
      </c>
      <c r="K17" s="77">
        <v>1102</v>
      </c>
      <c r="L17" s="77" t="s">
        <v>50</v>
      </c>
      <c r="M17" s="77">
        <v>1161</v>
      </c>
      <c r="N17" s="77"/>
      <c r="O17" s="84">
        <f t="shared" si="2"/>
        <v>1.1020000000000001</v>
      </c>
      <c r="P17" s="84" t="s">
        <v>50</v>
      </c>
      <c r="Q17" s="85">
        <f t="shared" si="3"/>
        <v>1.161</v>
      </c>
      <c r="S17" s="75">
        <v>15</v>
      </c>
      <c r="T17" s="77">
        <f t="shared" si="4"/>
        <v>1080</v>
      </c>
      <c r="U17" s="76" t="s">
        <v>50</v>
      </c>
      <c r="V17" s="77">
        <f t="shared" si="5"/>
        <v>1160</v>
      </c>
      <c r="W17" s="77"/>
      <c r="X17" s="78">
        <v>1.08</v>
      </c>
      <c r="Y17" s="76" t="s">
        <v>50</v>
      </c>
      <c r="Z17" s="79">
        <v>1.1599999999999999</v>
      </c>
      <c r="AB17" s="75">
        <v>15</v>
      </c>
      <c r="AC17" s="76">
        <f t="shared" si="6"/>
        <v>1310</v>
      </c>
      <c r="AD17" s="76" t="s">
        <v>50</v>
      </c>
      <c r="AE17" s="76">
        <f t="shared" si="7"/>
        <v>1350</v>
      </c>
      <c r="AF17" s="76"/>
      <c r="AG17" s="78">
        <v>1.31</v>
      </c>
      <c r="AH17" s="76" t="s">
        <v>50</v>
      </c>
      <c r="AI17" s="79">
        <v>1.35</v>
      </c>
      <c r="AK17" s="75">
        <v>15</v>
      </c>
      <c r="AL17" s="76">
        <f t="shared" si="8"/>
        <v>1320</v>
      </c>
      <c r="AM17" s="76" t="s">
        <v>50</v>
      </c>
      <c r="AN17" s="76">
        <f t="shared" si="9"/>
        <v>1400</v>
      </c>
      <c r="AO17" s="76"/>
      <c r="AP17" s="78">
        <v>1.32</v>
      </c>
      <c r="AQ17" s="76" t="s">
        <v>50</v>
      </c>
      <c r="AR17" s="79">
        <v>1.4</v>
      </c>
      <c r="AT17" s="75">
        <v>15</v>
      </c>
      <c r="AU17" s="76">
        <f t="shared" si="10"/>
        <v>1310</v>
      </c>
      <c r="AV17" s="76" t="s">
        <v>50</v>
      </c>
      <c r="AW17" s="76">
        <f t="shared" si="11"/>
        <v>1320</v>
      </c>
      <c r="AX17" s="76"/>
      <c r="AY17" s="78">
        <v>1.31</v>
      </c>
      <c r="AZ17" s="76" t="s">
        <v>50</v>
      </c>
      <c r="BA17" s="79">
        <v>1.32</v>
      </c>
    </row>
    <row r="18" spans="1:54" x14ac:dyDescent="0.25">
      <c r="A18" s="75">
        <v>16</v>
      </c>
      <c r="B18" s="76">
        <f t="shared" si="0"/>
        <v>1360</v>
      </c>
      <c r="C18" s="76" t="s">
        <v>50</v>
      </c>
      <c r="D18" s="76">
        <f t="shared" si="1"/>
        <v>1430</v>
      </c>
      <c r="E18" s="76"/>
      <c r="F18" s="78">
        <v>1.36</v>
      </c>
      <c r="G18" s="76" t="s">
        <v>50</v>
      </c>
      <c r="H18" s="79">
        <v>1.43</v>
      </c>
      <c r="J18" s="75">
        <v>16</v>
      </c>
      <c r="K18" s="77">
        <v>1152</v>
      </c>
      <c r="L18" s="77" t="s">
        <v>50</v>
      </c>
      <c r="M18" s="77">
        <v>1211</v>
      </c>
      <c r="N18" s="77"/>
      <c r="O18" s="84">
        <f t="shared" si="2"/>
        <v>1.1519999999999999</v>
      </c>
      <c r="P18" s="84" t="s">
        <v>50</v>
      </c>
      <c r="Q18" s="85">
        <f t="shared" si="3"/>
        <v>1.2110000000000001</v>
      </c>
      <c r="S18" s="75">
        <v>16</v>
      </c>
      <c r="T18" s="77">
        <f t="shared" si="4"/>
        <v>1130</v>
      </c>
      <c r="U18" s="76" t="s">
        <v>50</v>
      </c>
      <c r="V18" s="77">
        <f t="shared" si="5"/>
        <v>1210</v>
      </c>
      <c r="W18" s="77"/>
      <c r="X18" s="78">
        <v>1.1299999999999999</v>
      </c>
      <c r="Y18" s="76" t="s">
        <v>50</v>
      </c>
      <c r="Z18" s="79">
        <v>1.21</v>
      </c>
      <c r="AB18" s="75">
        <v>16</v>
      </c>
      <c r="AC18" s="76">
        <f t="shared" si="6"/>
        <v>1380</v>
      </c>
      <c r="AD18" s="76" t="s">
        <v>50</v>
      </c>
      <c r="AE18" s="76">
        <f t="shared" si="7"/>
        <v>1420</v>
      </c>
      <c r="AF18" s="76"/>
      <c r="AG18" s="78">
        <v>1.38</v>
      </c>
      <c r="AH18" s="76" t="s">
        <v>50</v>
      </c>
      <c r="AI18" s="79">
        <v>1.42</v>
      </c>
      <c r="AK18" s="75">
        <v>16</v>
      </c>
      <c r="AL18" s="76">
        <f t="shared" si="8"/>
        <v>1410</v>
      </c>
      <c r="AM18" s="76" t="s">
        <v>50</v>
      </c>
      <c r="AN18" s="76">
        <f t="shared" si="9"/>
        <v>1490</v>
      </c>
      <c r="AO18" s="76"/>
      <c r="AP18" s="78">
        <v>1.41</v>
      </c>
      <c r="AQ18" s="76" t="s">
        <v>50</v>
      </c>
      <c r="AR18" s="79">
        <v>1.49</v>
      </c>
      <c r="AT18" s="75">
        <v>16</v>
      </c>
      <c r="AU18" s="76">
        <f t="shared" si="10"/>
        <v>1380</v>
      </c>
      <c r="AV18" s="76" t="s">
        <v>50</v>
      </c>
      <c r="AW18" s="76">
        <f t="shared" si="11"/>
        <v>1390</v>
      </c>
      <c r="AX18" s="76"/>
      <c r="AY18" s="78">
        <v>1.38</v>
      </c>
      <c r="AZ18" s="76" t="s">
        <v>50</v>
      </c>
      <c r="BA18" s="79">
        <v>1.39</v>
      </c>
    </row>
    <row r="19" spans="1:54" x14ac:dyDescent="0.25">
      <c r="A19" s="105">
        <v>17</v>
      </c>
      <c r="B19" s="76">
        <f t="shared" si="0"/>
        <v>1420</v>
      </c>
      <c r="C19" s="89" t="s">
        <v>50</v>
      </c>
      <c r="D19" s="76">
        <f t="shared" si="1"/>
        <v>1500</v>
      </c>
      <c r="E19" s="89"/>
      <c r="F19" s="106">
        <v>1.42</v>
      </c>
      <c r="G19" s="89" t="s">
        <v>50</v>
      </c>
      <c r="H19" s="107">
        <v>1.5</v>
      </c>
      <c r="I19" s="73"/>
      <c r="J19" s="105">
        <v>17</v>
      </c>
      <c r="K19" s="108">
        <v>1188</v>
      </c>
      <c r="L19" s="108" t="s">
        <v>50</v>
      </c>
      <c r="M19" s="108">
        <v>1252</v>
      </c>
      <c r="N19" s="108"/>
      <c r="O19" s="109">
        <f t="shared" si="2"/>
        <v>1.1879999999999999</v>
      </c>
      <c r="P19" s="109" t="s">
        <v>50</v>
      </c>
      <c r="Q19" s="110">
        <f t="shared" si="3"/>
        <v>1.252</v>
      </c>
      <c r="R19" s="73"/>
      <c r="S19" s="105">
        <v>17</v>
      </c>
      <c r="T19" s="77">
        <f t="shared" si="4"/>
        <v>1170</v>
      </c>
      <c r="U19" s="89" t="s">
        <v>50</v>
      </c>
      <c r="V19" s="77">
        <f t="shared" si="5"/>
        <v>1250</v>
      </c>
      <c r="W19" s="108"/>
      <c r="X19" s="106">
        <v>1.17</v>
      </c>
      <c r="Y19" s="89" t="s">
        <v>50</v>
      </c>
      <c r="Z19" s="107">
        <v>1.25</v>
      </c>
      <c r="AA19" s="73"/>
      <c r="AB19" s="105">
        <v>17</v>
      </c>
      <c r="AC19" s="76">
        <f t="shared" si="6"/>
        <v>1440</v>
      </c>
      <c r="AD19" s="89" t="s">
        <v>50</v>
      </c>
      <c r="AE19" s="76">
        <f t="shared" si="7"/>
        <v>1480</v>
      </c>
      <c r="AF19" s="89"/>
      <c r="AG19" s="106">
        <v>1.44</v>
      </c>
      <c r="AH19" s="89" t="s">
        <v>50</v>
      </c>
      <c r="AI19" s="107">
        <v>1.48</v>
      </c>
      <c r="AJ19" s="73"/>
      <c r="AK19" s="105">
        <v>17</v>
      </c>
      <c r="AL19" s="76">
        <f t="shared" si="8"/>
        <v>1500</v>
      </c>
      <c r="AM19" s="89" t="s">
        <v>50</v>
      </c>
      <c r="AN19" s="76">
        <f t="shared" si="9"/>
        <v>1580</v>
      </c>
      <c r="AO19" s="89"/>
      <c r="AP19" s="106">
        <v>1.5</v>
      </c>
      <c r="AQ19" s="89" t="s">
        <v>50</v>
      </c>
      <c r="AR19" s="107">
        <v>1.58</v>
      </c>
      <c r="AS19" s="73"/>
      <c r="AT19" s="105">
        <v>17</v>
      </c>
      <c r="AU19" s="76">
        <f t="shared" si="10"/>
        <v>1440</v>
      </c>
      <c r="AV19" s="89" t="s">
        <v>50</v>
      </c>
      <c r="AW19" s="76">
        <f t="shared" si="11"/>
        <v>1450</v>
      </c>
      <c r="AX19" s="89"/>
      <c r="AY19" s="106">
        <v>1.44</v>
      </c>
      <c r="AZ19" s="89" t="s">
        <v>50</v>
      </c>
      <c r="BA19" s="107">
        <v>1.45</v>
      </c>
      <c r="BB19" s="73"/>
    </row>
    <row r="20" spans="1:54" x14ac:dyDescent="0.25">
      <c r="A20" s="105">
        <v>18</v>
      </c>
      <c r="B20" s="76">
        <f t="shared" si="0"/>
        <v>1490</v>
      </c>
      <c r="C20" s="89" t="s">
        <v>50</v>
      </c>
      <c r="D20" s="76">
        <f t="shared" si="1"/>
        <v>1610</v>
      </c>
      <c r="E20" s="89"/>
      <c r="F20" s="106">
        <v>1.49</v>
      </c>
      <c r="G20" s="89" t="s">
        <v>50</v>
      </c>
      <c r="H20" s="107">
        <v>1.61</v>
      </c>
      <c r="I20" s="73"/>
      <c r="J20" s="105">
        <v>18</v>
      </c>
      <c r="K20" s="108">
        <f>SUM(O20*1000)</f>
        <v>1230</v>
      </c>
      <c r="L20" s="108" t="s">
        <v>50</v>
      </c>
      <c r="M20" s="108">
        <f>SUM(Q20*1000)</f>
        <v>1300</v>
      </c>
      <c r="N20" s="108"/>
      <c r="O20" s="109">
        <v>1.23</v>
      </c>
      <c r="P20" s="109" t="s">
        <v>50</v>
      </c>
      <c r="Q20" s="110">
        <v>1.3</v>
      </c>
      <c r="R20" s="73"/>
      <c r="S20" s="105">
        <v>18</v>
      </c>
      <c r="T20" s="77">
        <f t="shared" si="4"/>
        <v>1250</v>
      </c>
      <c r="U20" s="89" t="s">
        <v>50</v>
      </c>
      <c r="V20" s="77">
        <f t="shared" si="5"/>
        <v>1270</v>
      </c>
      <c r="W20" s="108"/>
      <c r="X20" s="106">
        <v>1.25</v>
      </c>
      <c r="Y20" s="89" t="s">
        <v>50</v>
      </c>
      <c r="Z20" s="107">
        <v>1.27</v>
      </c>
      <c r="AA20" s="73"/>
      <c r="AB20" s="105">
        <v>18</v>
      </c>
      <c r="AC20" s="76">
        <f t="shared" si="6"/>
        <v>1450</v>
      </c>
      <c r="AD20" s="89" t="s">
        <v>50</v>
      </c>
      <c r="AE20" s="76">
        <f t="shared" si="7"/>
        <v>1550</v>
      </c>
      <c r="AF20" s="89"/>
      <c r="AG20" s="106">
        <v>1.45</v>
      </c>
      <c r="AH20" s="89" t="s">
        <v>50</v>
      </c>
      <c r="AI20" s="107">
        <v>1.55</v>
      </c>
      <c r="AJ20" s="73"/>
      <c r="AK20" s="105">
        <v>18</v>
      </c>
      <c r="AL20" s="76">
        <f t="shared" si="8"/>
        <v>1560</v>
      </c>
      <c r="AM20" s="89" t="s">
        <v>50</v>
      </c>
      <c r="AN20" s="76">
        <f t="shared" si="9"/>
        <v>1660</v>
      </c>
      <c r="AO20" s="89"/>
      <c r="AP20" s="106">
        <v>1.56</v>
      </c>
      <c r="AQ20" s="89" t="s">
        <v>50</v>
      </c>
      <c r="AR20" s="107">
        <v>1.66</v>
      </c>
      <c r="AS20" s="73"/>
      <c r="AT20" s="105">
        <v>18</v>
      </c>
      <c r="AU20" s="76">
        <f t="shared" si="10"/>
        <v>1450</v>
      </c>
      <c r="AV20" s="89" t="s">
        <v>50</v>
      </c>
      <c r="AW20" s="76">
        <f t="shared" si="11"/>
        <v>1500</v>
      </c>
      <c r="AX20" s="89"/>
      <c r="AY20" s="106">
        <v>1.45</v>
      </c>
      <c r="AZ20" s="89" t="s">
        <v>50</v>
      </c>
      <c r="BA20" s="107">
        <v>1.5</v>
      </c>
      <c r="BB20" s="73"/>
    </row>
    <row r="21" spans="1:54" x14ac:dyDescent="0.25">
      <c r="A21" s="75">
        <v>19</v>
      </c>
      <c r="B21" s="76">
        <f t="shared" si="0"/>
        <v>1590</v>
      </c>
      <c r="C21" s="76" t="s">
        <v>50</v>
      </c>
      <c r="D21" s="76">
        <f t="shared" si="1"/>
        <v>1700</v>
      </c>
      <c r="E21" s="76"/>
      <c r="F21" s="78">
        <v>1.59</v>
      </c>
      <c r="G21" s="76" t="s">
        <v>50</v>
      </c>
      <c r="H21" s="79">
        <v>1.7</v>
      </c>
      <c r="J21" s="75">
        <v>19</v>
      </c>
      <c r="K21" s="77">
        <f t="shared" ref="K21:K84" si="12">O21*1000</f>
        <v>1270</v>
      </c>
      <c r="L21" s="77" t="s">
        <v>50</v>
      </c>
      <c r="M21" s="77">
        <f t="shared" ref="M21:M84" si="13">Q21*1000</f>
        <v>1370</v>
      </c>
      <c r="N21" s="77"/>
      <c r="O21" s="84">
        <v>1.27</v>
      </c>
      <c r="P21" s="84" t="s">
        <v>50</v>
      </c>
      <c r="Q21" s="85">
        <v>1.37</v>
      </c>
      <c r="S21" s="75">
        <v>19</v>
      </c>
      <c r="T21" s="77">
        <f t="shared" si="4"/>
        <v>1310</v>
      </c>
      <c r="U21" s="76" t="s">
        <v>50</v>
      </c>
      <c r="V21" s="77">
        <f t="shared" si="5"/>
        <v>1330</v>
      </c>
      <c r="W21" s="77"/>
      <c r="X21" s="78">
        <v>1.31</v>
      </c>
      <c r="Y21" s="76" t="s">
        <v>50</v>
      </c>
      <c r="Z21" s="79">
        <v>1.33</v>
      </c>
      <c r="AB21" s="75">
        <v>19</v>
      </c>
      <c r="AC21" s="76">
        <f t="shared" si="6"/>
        <v>1490</v>
      </c>
      <c r="AD21" s="76" t="s">
        <v>50</v>
      </c>
      <c r="AE21" s="76">
        <f t="shared" si="7"/>
        <v>1600</v>
      </c>
      <c r="AF21" s="76"/>
      <c r="AG21" s="78">
        <v>1.49</v>
      </c>
      <c r="AH21" s="76" t="s">
        <v>50</v>
      </c>
      <c r="AI21" s="79">
        <v>1.6</v>
      </c>
      <c r="AK21" s="75">
        <v>19</v>
      </c>
      <c r="AL21" s="76">
        <f t="shared" si="8"/>
        <v>1650</v>
      </c>
      <c r="AM21" s="76" t="s">
        <v>50</v>
      </c>
      <c r="AN21" s="76">
        <f t="shared" si="9"/>
        <v>1750</v>
      </c>
      <c r="AO21" s="76"/>
      <c r="AP21" s="78">
        <v>1.65</v>
      </c>
      <c r="AQ21" s="76" t="s">
        <v>50</v>
      </c>
      <c r="AR21" s="79">
        <v>1.75</v>
      </c>
      <c r="AT21" s="75">
        <v>19</v>
      </c>
      <c r="AU21" s="76">
        <f t="shared" si="10"/>
        <v>1470</v>
      </c>
      <c r="AV21" s="76" t="s">
        <v>50</v>
      </c>
      <c r="AW21" s="76">
        <f t="shared" si="11"/>
        <v>1520</v>
      </c>
      <c r="AX21" s="76"/>
      <c r="AY21" s="78">
        <v>1.47</v>
      </c>
      <c r="AZ21" s="76" t="s">
        <v>50</v>
      </c>
      <c r="BA21" s="79">
        <v>1.52</v>
      </c>
    </row>
    <row r="22" spans="1:54" x14ac:dyDescent="0.25">
      <c r="A22" s="75">
        <v>20</v>
      </c>
      <c r="B22" s="76">
        <f t="shared" si="0"/>
        <v>1650</v>
      </c>
      <c r="C22" s="76" t="s">
        <v>50</v>
      </c>
      <c r="D22" s="76">
        <f t="shared" si="1"/>
        <v>1770</v>
      </c>
      <c r="E22" s="76"/>
      <c r="F22" s="78">
        <v>1.65</v>
      </c>
      <c r="G22" s="76" t="s">
        <v>50</v>
      </c>
      <c r="H22" s="79">
        <v>1.77</v>
      </c>
      <c r="J22" s="75">
        <v>20</v>
      </c>
      <c r="K22" s="77">
        <f t="shared" si="12"/>
        <v>1320</v>
      </c>
      <c r="L22" s="77" t="s">
        <v>50</v>
      </c>
      <c r="M22" s="77">
        <f t="shared" si="13"/>
        <v>1430</v>
      </c>
      <c r="N22" s="77"/>
      <c r="O22" s="84">
        <v>1.32</v>
      </c>
      <c r="P22" s="84" t="s">
        <v>50</v>
      </c>
      <c r="Q22" s="85">
        <v>1.43</v>
      </c>
      <c r="S22" s="75">
        <v>20</v>
      </c>
      <c r="T22" s="77">
        <f t="shared" si="4"/>
        <v>1370</v>
      </c>
      <c r="U22" s="76" t="s">
        <v>50</v>
      </c>
      <c r="V22" s="77">
        <f t="shared" si="5"/>
        <v>1390</v>
      </c>
      <c r="W22" s="77"/>
      <c r="X22" s="78">
        <v>1.37</v>
      </c>
      <c r="Y22" s="76" t="s">
        <v>50</v>
      </c>
      <c r="Z22" s="79">
        <v>1.39</v>
      </c>
      <c r="AB22" s="75">
        <v>20</v>
      </c>
      <c r="AC22" s="76">
        <f t="shared" si="6"/>
        <v>1590</v>
      </c>
      <c r="AD22" s="76" t="s">
        <v>50</v>
      </c>
      <c r="AE22" s="76">
        <f t="shared" si="7"/>
        <v>1650</v>
      </c>
      <c r="AF22" s="76"/>
      <c r="AG22" s="78">
        <v>1.59</v>
      </c>
      <c r="AH22" s="76" t="s">
        <v>50</v>
      </c>
      <c r="AI22" s="79">
        <v>1.65</v>
      </c>
      <c r="AK22" s="75">
        <v>20</v>
      </c>
      <c r="AL22" s="76">
        <f t="shared" si="8"/>
        <v>1710</v>
      </c>
      <c r="AM22" s="76" t="s">
        <v>50</v>
      </c>
      <c r="AN22" s="76">
        <f t="shared" si="9"/>
        <v>1810</v>
      </c>
      <c r="AO22" s="76"/>
      <c r="AP22" s="78">
        <v>1.71</v>
      </c>
      <c r="AQ22" s="76" t="s">
        <v>50</v>
      </c>
      <c r="AR22" s="79">
        <v>1.81</v>
      </c>
      <c r="AT22" s="75">
        <v>20</v>
      </c>
      <c r="AU22" s="76">
        <f t="shared" si="10"/>
        <v>1520</v>
      </c>
      <c r="AV22" s="76" t="s">
        <v>50</v>
      </c>
      <c r="AW22" s="76">
        <f t="shared" si="11"/>
        <v>1570</v>
      </c>
      <c r="AX22" s="76"/>
      <c r="AY22" s="78">
        <v>1.52</v>
      </c>
      <c r="AZ22" s="76" t="s">
        <v>50</v>
      </c>
      <c r="BA22" s="79">
        <v>1.57</v>
      </c>
    </row>
    <row r="23" spans="1:54" x14ac:dyDescent="0.25">
      <c r="A23" s="75">
        <v>21</v>
      </c>
      <c r="B23" s="76">
        <f t="shared" si="0"/>
        <v>1700</v>
      </c>
      <c r="C23" s="76" t="s">
        <v>50</v>
      </c>
      <c r="D23" s="76">
        <f t="shared" si="1"/>
        <v>1810</v>
      </c>
      <c r="E23" s="76"/>
      <c r="F23" s="78">
        <v>1.7</v>
      </c>
      <c r="G23" s="76" t="s">
        <v>50</v>
      </c>
      <c r="H23" s="79">
        <v>1.81</v>
      </c>
      <c r="J23" s="75">
        <v>21</v>
      </c>
      <c r="K23" s="77">
        <f t="shared" si="12"/>
        <v>1380</v>
      </c>
      <c r="L23" s="77" t="s">
        <v>50</v>
      </c>
      <c r="M23" s="77">
        <f t="shared" si="13"/>
        <v>1470</v>
      </c>
      <c r="N23" s="77"/>
      <c r="O23" s="84">
        <v>1.38</v>
      </c>
      <c r="P23" s="84" t="s">
        <v>50</v>
      </c>
      <c r="Q23" s="85">
        <v>1.47</v>
      </c>
      <c r="S23" s="75">
        <v>21</v>
      </c>
      <c r="T23" s="77">
        <f t="shared" si="4"/>
        <v>1390</v>
      </c>
      <c r="U23" s="76" t="s">
        <v>50</v>
      </c>
      <c r="V23" s="77">
        <f t="shared" si="5"/>
        <v>1440</v>
      </c>
      <c r="W23" s="77"/>
      <c r="X23" s="78">
        <v>1.39</v>
      </c>
      <c r="Y23" s="76" t="s">
        <v>50</v>
      </c>
      <c r="Z23" s="79">
        <v>1.44</v>
      </c>
      <c r="AB23" s="75">
        <v>21</v>
      </c>
      <c r="AC23" s="76">
        <f t="shared" si="6"/>
        <v>1670</v>
      </c>
      <c r="AD23" s="76" t="s">
        <v>50</v>
      </c>
      <c r="AE23" s="76">
        <f t="shared" si="7"/>
        <v>1700</v>
      </c>
      <c r="AF23" s="76"/>
      <c r="AG23" s="78">
        <v>1.67</v>
      </c>
      <c r="AH23" s="76" t="s">
        <v>50</v>
      </c>
      <c r="AI23" s="79">
        <v>1.7</v>
      </c>
      <c r="AK23" s="75">
        <v>21</v>
      </c>
      <c r="AL23" s="76">
        <f t="shared" si="8"/>
        <v>1730</v>
      </c>
      <c r="AM23" s="76" t="s">
        <v>50</v>
      </c>
      <c r="AN23" s="76">
        <f t="shared" si="9"/>
        <v>1830</v>
      </c>
      <c r="AO23" s="76"/>
      <c r="AP23" s="78">
        <v>1.73</v>
      </c>
      <c r="AQ23" s="76" t="s">
        <v>50</v>
      </c>
      <c r="AR23" s="79">
        <v>1.83</v>
      </c>
      <c r="AT23" s="75">
        <v>21</v>
      </c>
      <c r="AU23" s="76">
        <f t="shared" si="10"/>
        <v>1590</v>
      </c>
      <c r="AV23" s="76" t="s">
        <v>50</v>
      </c>
      <c r="AW23" s="76">
        <f t="shared" si="11"/>
        <v>1640</v>
      </c>
      <c r="AX23" s="76"/>
      <c r="AY23" s="78">
        <v>1.59</v>
      </c>
      <c r="AZ23" s="76" t="s">
        <v>50</v>
      </c>
      <c r="BA23" s="79">
        <v>1.64</v>
      </c>
    </row>
    <row r="24" spans="1:54" x14ac:dyDescent="0.25">
      <c r="A24" s="75">
        <v>22</v>
      </c>
      <c r="B24" s="76">
        <f t="shared" si="0"/>
        <v>1750</v>
      </c>
      <c r="C24" s="76" t="s">
        <v>50</v>
      </c>
      <c r="D24" s="76">
        <f t="shared" si="1"/>
        <v>1850</v>
      </c>
      <c r="E24" s="76"/>
      <c r="F24" s="78">
        <v>1.75</v>
      </c>
      <c r="G24" s="76" t="s">
        <v>50</v>
      </c>
      <c r="H24" s="79">
        <v>1.85</v>
      </c>
      <c r="J24" s="75">
        <v>22</v>
      </c>
      <c r="K24" s="77">
        <f t="shared" si="12"/>
        <v>1410</v>
      </c>
      <c r="L24" s="77" t="s">
        <v>50</v>
      </c>
      <c r="M24" s="77">
        <f t="shared" si="13"/>
        <v>1490</v>
      </c>
      <c r="N24" s="77"/>
      <c r="O24" s="84">
        <v>1.41</v>
      </c>
      <c r="P24" s="84" t="s">
        <v>50</v>
      </c>
      <c r="Q24" s="85">
        <v>1.49</v>
      </c>
      <c r="S24" s="75">
        <v>22</v>
      </c>
      <c r="T24" s="77">
        <f t="shared" si="4"/>
        <v>1430</v>
      </c>
      <c r="U24" s="76" t="s">
        <v>50</v>
      </c>
      <c r="V24" s="77">
        <f t="shared" si="5"/>
        <v>1460</v>
      </c>
      <c r="W24" s="77"/>
      <c r="X24" s="78">
        <v>1.43</v>
      </c>
      <c r="Y24" s="76" t="s">
        <v>50</v>
      </c>
      <c r="Z24" s="79">
        <v>1.46</v>
      </c>
      <c r="AB24" s="75">
        <v>22</v>
      </c>
      <c r="AC24" s="76">
        <f t="shared" si="6"/>
        <v>1710</v>
      </c>
      <c r="AD24" s="76" t="s">
        <v>50</v>
      </c>
      <c r="AE24" s="76">
        <f t="shared" si="7"/>
        <v>1750</v>
      </c>
      <c r="AF24" s="76"/>
      <c r="AG24" s="78">
        <v>1.71</v>
      </c>
      <c r="AH24" s="76" t="s">
        <v>50</v>
      </c>
      <c r="AI24" s="79">
        <v>1.75</v>
      </c>
      <c r="AK24" s="75">
        <v>22</v>
      </c>
      <c r="AL24" s="76">
        <f t="shared" si="8"/>
        <v>1750</v>
      </c>
      <c r="AM24" s="76" t="s">
        <v>50</v>
      </c>
      <c r="AN24" s="76">
        <f t="shared" si="9"/>
        <v>1850</v>
      </c>
      <c r="AO24" s="76"/>
      <c r="AP24" s="78">
        <v>1.75</v>
      </c>
      <c r="AQ24" s="76" t="s">
        <v>50</v>
      </c>
      <c r="AR24" s="79">
        <v>1.85</v>
      </c>
      <c r="AT24" s="75">
        <v>22</v>
      </c>
      <c r="AU24" s="76">
        <f t="shared" si="10"/>
        <v>1700</v>
      </c>
      <c r="AV24" s="76" t="s">
        <v>50</v>
      </c>
      <c r="AW24" s="76">
        <f t="shared" si="11"/>
        <v>1750</v>
      </c>
      <c r="AX24" s="76"/>
      <c r="AY24" s="78">
        <v>1.7</v>
      </c>
      <c r="AZ24" s="76" t="s">
        <v>50</v>
      </c>
      <c r="BA24" s="79">
        <v>1.75</v>
      </c>
    </row>
    <row r="25" spans="1:54" x14ac:dyDescent="0.25">
      <c r="A25" s="75">
        <v>23</v>
      </c>
      <c r="B25" s="76">
        <f t="shared" si="0"/>
        <v>1780</v>
      </c>
      <c r="C25" s="76" t="s">
        <v>50</v>
      </c>
      <c r="D25" s="76">
        <f t="shared" si="1"/>
        <v>1880</v>
      </c>
      <c r="E25" s="76"/>
      <c r="F25" s="78">
        <v>1.78</v>
      </c>
      <c r="G25" s="76" t="s">
        <v>50</v>
      </c>
      <c r="H25" s="79">
        <v>1.88</v>
      </c>
      <c r="J25" s="75">
        <v>23</v>
      </c>
      <c r="K25" s="77">
        <f t="shared" si="12"/>
        <v>1430</v>
      </c>
      <c r="L25" s="77" t="s">
        <v>50</v>
      </c>
      <c r="M25" s="77">
        <f t="shared" si="13"/>
        <v>1500</v>
      </c>
      <c r="N25" s="77"/>
      <c r="O25" s="84">
        <v>1.43</v>
      </c>
      <c r="P25" s="84" t="s">
        <v>50</v>
      </c>
      <c r="Q25" s="85">
        <v>1.5</v>
      </c>
      <c r="S25" s="75">
        <v>23</v>
      </c>
      <c r="T25" s="77">
        <f t="shared" si="4"/>
        <v>1460</v>
      </c>
      <c r="U25" s="76" t="s">
        <v>50</v>
      </c>
      <c r="V25" s="77">
        <f t="shared" si="5"/>
        <v>1500</v>
      </c>
      <c r="W25" s="77"/>
      <c r="X25" s="78">
        <v>1.46</v>
      </c>
      <c r="Y25" s="76" t="s">
        <v>50</v>
      </c>
      <c r="Z25" s="79">
        <v>1.5</v>
      </c>
      <c r="AB25" s="75">
        <v>23</v>
      </c>
      <c r="AC25" s="76">
        <f t="shared" si="6"/>
        <v>1730</v>
      </c>
      <c r="AD25" s="76" t="s">
        <v>50</v>
      </c>
      <c r="AE25" s="76">
        <f t="shared" si="7"/>
        <v>1800</v>
      </c>
      <c r="AF25" s="76"/>
      <c r="AG25" s="78">
        <v>1.73</v>
      </c>
      <c r="AH25" s="76" t="s">
        <v>50</v>
      </c>
      <c r="AI25" s="79">
        <v>1.8</v>
      </c>
      <c r="AK25" s="75">
        <v>23</v>
      </c>
      <c r="AL25" s="76">
        <f t="shared" si="8"/>
        <v>1770</v>
      </c>
      <c r="AM25" s="76" t="s">
        <v>50</v>
      </c>
      <c r="AN25" s="76">
        <f t="shared" si="9"/>
        <v>1870</v>
      </c>
      <c r="AO25" s="76"/>
      <c r="AP25" s="78">
        <v>1.77</v>
      </c>
      <c r="AQ25" s="76" t="s">
        <v>50</v>
      </c>
      <c r="AR25" s="79">
        <v>1.87</v>
      </c>
      <c r="AT25" s="75">
        <v>23</v>
      </c>
      <c r="AU25" s="76">
        <f t="shared" si="10"/>
        <v>1720</v>
      </c>
      <c r="AV25" s="76" t="s">
        <v>50</v>
      </c>
      <c r="AW25" s="76">
        <f t="shared" si="11"/>
        <v>1770</v>
      </c>
      <c r="AX25" s="76"/>
      <c r="AY25" s="78">
        <v>1.72</v>
      </c>
      <c r="AZ25" s="76" t="s">
        <v>50</v>
      </c>
      <c r="BA25" s="79">
        <v>1.77</v>
      </c>
    </row>
    <row r="26" spans="1:54" x14ac:dyDescent="0.25">
      <c r="A26" s="75">
        <v>24</v>
      </c>
      <c r="B26" s="76">
        <f t="shared" si="0"/>
        <v>1810</v>
      </c>
      <c r="C26" s="76" t="s">
        <v>50</v>
      </c>
      <c r="D26" s="76">
        <f t="shared" si="1"/>
        <v>1910</v>
      </c>
      <c r="E26" s="76"/>
      <c r="F26" s="78">
        <v>1.81</v>
      </c>
      <c r="G26" s="76" t="s">
        <v>50</v>
      </c>
      <c r="H26" s="79">
        <v>1.91</v>
      </c>
      <c r="J26" s="75">
        <v>24</v>
      </c>
      <c r="K26" s="77">
        <f t="shared" si="12"/>
        <v>1450</v>
      </c>
      <c r="L26" s="77" t="s">
        <v>50</v>
      </c>
      <c r="M26" s="77">
        <f t="shared" si="13"/>
        <v>1510</v>
      </c>
      <c r="N26" s="77"/>
      <c r="O26" s="84">
        <v>1.45</v>
      </c>
      <c r="P26" s="84" t="s">
        <v>50</v>
      </c>
      <c r="Q26" s="85">
        <v>1.51</v>
      </c>
      <c r="S26" s="75">
        <v>24</v>
      </c>
      <c r="T26" s="77">
        <f t="shared" si="4"/>
        <v>1480</v>
      </c>
      <c r="U26" s="76" t="s">
        <v>50</v>
      </c>
      <c r="V26" s="77">
        <f t="shared" si="5"/>
        <v>1540</v>
      </c>
      <c r="W26" s="77"/>
      <c r="X26" s="78">
        <v>1.48</v>
      </c>
      <c r="Y26" s="76" t="s">
        <v>50</v>
      </c>
      <c r="Z26" s="79">
        <v>1.54</v>
      </c>
      <c r="AB26" s="75">
        <v>24</v>
      </c>
      <c r="AC26" s="76">
        <f t="shared" si="6"/>
        <v>1740</v>
      </c>
      <c r="AD26" s="76" t="s">
        <v>50</v>
      </c>
      <c r="AE26" s="76">
        <f t="shared" si="7"/>
        <v>1830</v>
      </c>
      <c r="AF26" s="76"/>
      <c r="AG26" s="78">
        <v>1.74</v>
      </c>
      <c r="AH26" s="76" t="s">
        <v>50</v>
      </c>
      <c r="AI26" s="79">
        <v>1.83</v>
      </c>
      <c r="AK26" s="75">
        <v>24</v>
      </c>
      <c r="AL26" s="76">
        <f t="shared" si="8"/>
        <v>1780</v>
      </c>
      <c r="AM26" s="76" t="s">
        <v>50</v>
      </c>
      <c r="AN26" s="76">
        <f t="shared" si="9"/>
        <v>1900</v>
      </c>
      <c r="AO26" s="76"/>
      <c r="AP26" s="78">
        <v>1.78</v>
      </c>
      <c r="AQ26" s="76" t="s">
        <v>50</v>
      </c>
      <c r="AR26" s="79">
        <v>1.9</v>
      </c>
      <c r="AT26" s="75">
        <v>24</v>
      </c>
      <c r="AU26" s="76">
        <f t="shared" si="10"/>
        <v>1740</v>
      </c>
      <c r="AV26" s="76" t="s">
        <v>50</v>
      </c>
      <c r="AW26" s="76">
        <f t="shared" si="11"/>
        <v>1790</v>
      </c>
      <c r="AX26" s="76"/>
      <c r="AY26" s="78">
        <v>1.74</v>
      </c>
      <c r="AZ26" s="76" t="s">
        <v>50</v>
      </c>
      <c r="BA26" s="79">
        <v>1.79</v>
      </c>
    </row>
    <row r="27" spans="1:54" x14ac:dyDescent="0.25">
      <c r="A27" s="75">
        <v>25</v>
      </c>
      <c r="B27" s="76">
        <f t="shared" si="0"/>
        <v>1820</v>
      </c>
      <c r="C27" s="76" t="s">
        <v>50</v>
      </c>
      <c r="D27" s="76">
        <f t="shared" si="1"/>
        <v>1930</v>
      </c>
      <c r="E27" s="76"/>
      <c r="F27" s="78">
        <v>1.82</v>
      </c>
      <c r="G27" s="76" t="s">
        <v>50</v>
      </c>
      <c r="H27" s="79">
        <v>1.93</v>
      </c>
      <c r="J27" s="75">
        <v>25</v>
      </c>
      <c r="K27" s="77">
        <f t="shared" si="12"/>
        <v>1470</v>
      </c>
      <c r="L27" s="77" t="s">
        <v>50</v>
      </c>
      <c r="M27" s="77">
        <f t="shared" si="13"/>
        <v>1530</v>
      </c>
      <c r="N27" s="77"/>
      <c r="O27" s="84">
        <v>1.47</v>
      </c>
      <c r="P27" s="84" t="s">
        <v>50</v>
      </c>
      <c r="Q27" s="85">
        <v>1.53</v>
      </c>
      <c r="S27" s="75">
        <v>25</v>
      </c>
      <c r="T27" s="77">
        <f t="shared" si="4"/>
        <v>1500</v>
      </c>
      <c r="U27" s="76" t="s">
        <v>50</v>
      </c>
      <c r="V27" s="77">
        <f t="shared" si="5"/>
        <v>1580</v>
      </c>
      <c r="W27" s="77"/>
      <c r="X27" s="78">
        <v>1.5</v>
      </c>
      <c r="Y27" s="76" t="s">
        <v>50</v>
      </c>
      <c r="Z27" s="79">
        <v>1.58</v>
      </c>
      <c r="AB27" s="75">
        <v>25</v>
      </c>
      <c r="AC27" s="76">
        <f t="shared" si="6"/>
        <v>1760</v>
      </c>
      <c r="AD27" s="76" t="s">
        <v>50</v>
      </c>
      <c r="AE27" s="76">
        <f t="shared" si="7"/>
        <v>1850</v>
      </c>
      <c r="AF27" s="76"/>
      <c r="AG27" s="78">
        <v>1.76</v>
      </c>
      <c r="AH27" s="76" t="s">
        <v>50</v>
      </c>
      <c r="AI27" s="79">
        <v>1.85</v>
      </c>
      <c r="AK27" s="75">
        <v>25</v>
      </c>
      <c r="AL27" s="76">
        <f t="shared" si="8"/>
        <v>1800</v>
      </c>
      <c r="AM27" s="76" t="s">
        <v>50</v>
      </c>
      <c r="AN27" s="76">
        <f t="shared" si="9"/>
        <v>1920</v>
      </c>
      <c r="AO27" s="76"/>
      <c r="AP27" s="78">
        <v>1.8</v>
      </c>
      <c r="AQ27" s="76" t="s">
        <v>50</v>
      </c>
      <c r="AR27" s="79">
        <v>1.92</v>
      </c>
      <c r="AT27" s="75">
        <v>25</v>
      </c>
      <c r="AU27" s="76">
        <f t="shared" si="10"/>
        <v>1760</v>
      </c>
      <c r="AV27" s="76" t="s">
        <v>50</v>
      </c>
      <c r="AW27" s="76">
        <f t="shared" si="11"/>
        <v>1810</v>
      </c>
      <c r="AX27" s="76"/>
      <c r="AY27" s="78">
        <v>1.76</v>
      </c>
      <c r="AZ27" s="76" t="s">
        <v>50</v>
      </c>
      <c r="BA27" s="79">
        <v>1.81</v>
      </c>
    </row>
    <row r="28" spans="1:54" x14ac:dyDescent="0.25">
      <c r="A28" s="75">
        <v>26</v>
      </c>
      <c r="B28" s="76">
        <f t="shared" si="0"/>
        <v>1830</v>
      </c>
      <c r="C28" s="76" t="s">
        <v>50</v>
      </c>
      <c r="D28" s="76">
        <f t="shared" si="1"/>
        <v>1940</v>
      </c>
      <c r="E28" s="76"/>
      <c r="F28" s="78">
        <v>1.83</v>
      </c>
      <c r="G28" s="76" t="s">
        <v>50</v>
      </c>
      <c r="H28" s="79">
        <v>1.94</v>
      </c>
      <c r="J28" s="75">
        <v>26</v>
      </c>
      <c r="K28" s="77">
        <f t="shared" si="12"/>
        <v>1480</v>
      </c>
      <c r="L28" s="77" t="s">
        <v>50</v>
      </c>
      <c r="M28" s="77">
        <f t="shared" si="13"/>
        <v>1540</v>
      </c>
      <c r="N28" s="77"/>
      <c r="O28" s="84">
        <v>1.48</v>
      </c>
      <c r="P28" s="84" t="s">
        <v>50</v>
      </c>
      <c r="Q28" s="85">
        <v>1.54</v>
      </c>
      <c r="S28" s="75">
        <v>26</v>
      </c>
      <c r="T28" s="77">
        <f t="shared" si="4"/>
        <v>1520</v>
      </c>
      <c r="U28" s="76" t="s">
        <v>50</v>
      </c>
      <c r="V28" s="77">
        <f t="shared" si="5"/>
        <v>1610</v>
      </c>
      <c r="W28" s="77"/>
      <c r="X28" s="78">
        <v>1.52</v>
      </c>
      <c r="Y28" s="76" t="s">
        <v>50</v>
      </c>
      <c r="Z28" s="79">
        <v>1.61</v>
      </c>
      <c r="AB28" s="75">
        <v>26</v>
      </c>
      <c r="AC28" s="76">
        <f t="shared" si="6"/>
        <v>1770</v>
      </c>
      <c r="AD28" s="76" t="s">
        <v>50</v>
      </c>
      <c r="AE28" s="76">
        <f t="shared" si="7"/>
        <v>1870</v>
      </c>
      <c r="AF28" s="76"/>
      <c r="AG28" s="78">
        <v>1.77</v>
      </c>
      <c r="AH28" s="76" t="s">
        <v>50</v>
      </c>
      <c r="AI28" s="79">
        <v>1.87</v>
      </c>
      <c r="AK28" s="75">
        <v>26</v>
      </c>
      <c r="AL28" s="76">
        <f t="shared" si="8"/>
        <v>1820</v>
      </c>
      <c r="AM28" s="76" t="s">
        <v>50</v>
      </c>
      <c r="AN28" s="76">
        <f t="shared" si="9"/>
        <v>1940</v>
      </c>
      <c r="AO28" s="76"/>
      <c r="AP28" s="78">
        <v>1.82</v>
      </c>
      <c r="AQ28" s="76" t="s">
        <v>50</v>
      </c>
      <c r="AR28" s="79">
        <v>1.94</v>
      </c>
      <c r="AT28" s="75">
        <v>26</v>
      </c>
      <c r="AU28" s="76">
        <f t="shared" si="10"/>
        <v>1780</v>
      </c>
      <c r="AV28" s="76" t="s">
        <v>50</v>
      </c>
      <c r="AW28" s="76">
        <f t="shared" si="11"/>
        <v>1830</v>
      </c>
      <c r="AX28" s="76"/>
      <c r="AY28" s="78">
        <v>1.78</v>
      </c>
      <c r="AZ28" s="76" t="s">
        <v>50</v>
      </c>
      <c r="BA28" s="79">
        <v>1.83</v>
      </c>
    </row>
    <row r="29" spans="1:54" x14ac:dyDescent="0.25">
      <c r="A29" s="75">
        <v>27</v>
      </c>
      <c r="B29" s="76">
        <f t="shared" si="0"/>
        <v>1850</v>
      </c>
      <c r="C29" s="76" t="s">
        <v>50</v>
      </c>
      <c r="D29" s="76">
        <f t="shared" si="1"/>
        <v>1950</v>
      </c>
      <c r="E29" s="76"/>
      <c r="F29" s="78">
        <v>1.85</v>
      </c>
      <c r="G29" s="76" t="s">
        <v>50</v>
      </c>
      <c r="H29" s="79">
        <v>1.95</v>
      </c>
      <c r="J29" s="75">
        <v>27</v>
      </c>
      <c r="K29" s="77">
        <f t="shared" si="12"/>
        <v>1480</v>
      </c>
      <c r="L29" s="77" t="s">
        <v>50</v>
      </c>
      <c r="M29" s="77">
        <f t="shared" si="13"/>
        <v>1550</v>
      </c>
      <c r="N29" s="77"/>
      <c r="O29" s="84">
        <v>1.48</v>
      </c>
      <c r="P29" s="84" t="s">
        <v>50</v>
      </c>
      <c r="Q29" s="85">
        <v>1.55</v>
      </c>
      <c r="S29" s="75">
        <v>27</v>
      </c>
      <c r="T29" s="77">
        <f t="shared" si="4"/>
        <v>1540</v>
      </c>
      <c r="U29" s="76" t="s">
        <v>50</v>
      </c>
      <c r="V29" s="77">
        <f t="shared" si="5"/>
        <v>1620</v>
      </c>
      <c r="W29" s="77"/>
      <c r="X29" s="78">
        <v>1.54</v>
      </c>
      <c r="Y29" s="76" t="s">
        <v>50</v>
      </c>
      <c r="Z29" s="79">
        <v>1.62</v>
      </c>
      <c r="AB29" s="75">
        <v>27</v>
      </c>
      <c r="AC29" s="76">
        <f t="shared" si="6"/>
        <v>1780</v>
      </c>
      <c r="AD29" s="76" t="s">
        <v>50</v>
      </c>
      <c r="AE29" s="76">
        <f t="shared" si="7"/>
        <v>1890</v>
      </c>
      <c r="AF29" s="76"/>
      <c r="AG29" s="78">
        <v>1.78</v>
      </c>
      <c r="AH29" s="76" t="s">
        <v>50</v>
      </c>
      <c r="AI29" s="79">
        <v>1.89</v>
      </c>
      <c r="AK29" s="75">
        <v>27</v>
      </c>
      <c r="AL29" s="76">
        <f t="shared" si="8"/>
        <v>1840</v>
      </c>
      <c r="AM29" s="76" t="s">
        <v>50</v>
      </c>
      <c r="AN29" s="76">
        <f t="shared" si="9"/>
        <v>1960</v>
      </c>
      <c r="AO29" s="76"/>
      <c r="AP29" s="78">
        <v>1.84</v>
      </c>
      <c r="AQ29" s="76" t="s">
        <v>50</v>
      </c>
      <c r="AR29" s="79">
        <v>1.96</v>
      </c>
      <c r="AT29" s="75">
        <v>27</v>
      </c>
      <c r="AU29" s="76">
        <f t="shared" si="10"/>
        <v>1790</v>
      </c>
      <c r="AV29" s="76" t="s">
        <v>50</v>
      </c>
      <c r="AW29" s="76">
        <f t="shared" si="11"/>
        <v>1840</v>
      </c>
      <c r="AX29" s="76"/>
      <c r="AY29" s="78">
        <v>1.79</v>
      </c>
      <c r="AZ29" s="76" t="s">
        <v>50</v>
      </c>
      <c r="BA29" s="79">
        <v>1.84</v>
      </c>
    </row>
    <row r="30" spans="1:54" x14ac:dyDescent="0.25">
      <c r="A30" s="75">
        <v>28</v>
      </c>
      <c r="B30" s="76">
        <f t="shared" si="0"/>
        <v>1860</v>
      </c>
      <c r="C30" s="76" t="s">
        <v>50</v>
      </c>
      <c r="D30" s="76">
        <f t="shared" si="1"/>
        <v>1970</v>
      </c>
      <c r="E30" s="76"/>
      <c r="F30" s="78">
        <v>1.86</v>
      </c>
      <c r="G30" s="76" t="s">
        <v>50</v>
      </c>
      <c r="H30" s="79">
        <v>1.97</v>
      </c>
      <c r="J30" s="75">
        <v>28</v>
      </c>
      <c r="K30" s="77">
        <f t="shared" si="12"/>
        <v>1490</v>
      </c>
      <c r="L30" s="77" t="s">
        <v>50</v>
      </c>
      <c r="M30" s="77">
        <f t="shared" si="13"/>
        <v>1550</v>
      </c>
      <c r="N30" s="77"/>
      <c r="O30" s="84">
        <v>1.49</v>
      </c>
      <c r="P30" s="84" t="s">
        <v>50</v>
      </c>
      <c r="Q30" s="85">
        <v>1.55</v>
      </c>
      <c r="S30" s="75">
        <v>28</v>
      </c>
      <c r="T30" s="77">
        <f t="shared" si="4"/>
        <v>1550</v>
      </c>
      <c r="U30" s="76" t="s">
        <v>50</v>
      </c>
      <c r="V30" s="77">
        <f t="shared" si="5"/>
        <v>1660</v>
      </c>
      <c r="W30" s="77"/>
      <c r="X30" s="78">
        <v>1.55</v>
      </c>
      <c r="Y30" s="76" t="s">
        <v>50</v>
      </c>
      <c r="Z30" s="79">
        <v>1.66</v>
      </c>
      <c r="AB30" s="75">
        <v>28</v>
      </c>
      <c r="AC30" s="76">
        <f t="shared" si="6"/>
        <v>1800</v>
      </c>
      <c r="AD30" s="76" t="s">
        <v>50</v>
      </c>
      <c r="AE30" s="76">
        <f t="shared" si="7"/>
        <v>1900</v>
      </c>
      <c r="AF30" s="76"/>
      <c r="AG30" s="78">
        <v>1.8</v>
      </c>
      <c r="AH30" s="76" t="s">
        <v>50</v>
      </c>
      <c r="AI30" s="79">
        <v>1.9</v>
      </c>
      <c r="AK30" s="75">
        <v>28</v>
      </c>
      <c r="AL30" s="76">
        <f t="shared" si="8"/>
        <v>1850</v>
      </c>
      <c r="AM30" s="76" t="s">
        <v>50</v>
      </c>
      <c r="AN30" s="76">
        <f t="shared" si="9"/>
        <v>1970</v>
      </c>
      <c r="AO30" s="76"/>
      <c r="AP30" s="78">
        <v>1.85</v>
      </c>
      <c r="AQ30" s="76" t="s">
        <v>50</v>
      </c>
      <c r="AR30" s="79">
        <v>1.97</v>
      </c>
      <c r="AT30" s="75">
        <v>28</v>
      </c>
      <c r="AU30" s="76">
        <f t="shared" si="10"/>
        <v>1800</v>
      </c>
      <c r="AV30" s="76" t="s">
        <v>50</v>
      </c>
      <c r="AW30" s="76">
        <f t="shared" si="11"/>
        <v>1850</v>
      </c>
      <c r="AX30" s="76"/>
      <c r="AY30" s="78">
        <v>1.8</v>
      </c>
      <c r="AZ30" s="76" t="s">
        <v>50</v>
      </c>
      <c r="BA30" s="79">
        <v>1.85</v>
      </c>
    </row>
    <row r="31" spans="1:54" x14ac:dyDescent="0.25">
      <c r="A31" s="75">
        <v>29</v>
      </c>
      <c r="B31" s="76">
        <f t="shared" si="0"/>
        <v>1870</v>
      </c>
      <c r="C31" s="76" t="s">
        <v>50</v>
      </c>
      <c r="D31" s="76">
        <f t="shared" si="1"/>
        <v>1980</v>
      </c>
      <c r="E31" s="76"/>
      <c r="F31" s="78">
        <v>1.87</v>
      </c>
      <c r="G31" s="76" t="s">
        <v>50</v>
      </c>
      <c r="H31" s="79">
        <v>1.98</v>
      </c>
      <c r="J31" s="75">
        <v>29</v>
      </c>
      <c r="K31" s="77">
        <f t="shared" si="12"/>
        <v>1500</v>
      </c>
      <c r="L31" s="77" t="s">
        <v>50</v>
      </c>
      <c r="M31" s="77">
        <f t="shared" si="13"/>
        <v>1560</v>
      </c>
      <c r="N31" s="77"/>
      <c r="O31" s="84">
        <v>1.5</v>
      </c>
      <c r="P31" s="84" t="s">
        <v>50</v>
      </c>
      <c r="Q31" s="85">
        <v>1.56</v>
      </c>
      <c r="S31" s="75">
        <v>29</v>
      </c>
      <c r="T31" s="77">
        <f t="shared" si="4"/>
        <v>1560</v>
      </c>
      <c r="U31" s="76" t="s">
        <v>50</v>
      </c>
      <c r="V31" s="77">
        <f t="shared" si="5"/>
        <v>1670</v>
      </c>
      <c r="W31" s="77"/>
      <c r="X31" s="78">
        <v>1.56</v>
      </c>
      <c r="Y31" s="76" t="s">
        <v>50</v>
      </c>
      <c r="Z31" s="79">
        <v>1.67</v>
      </c>
      <c r="AB31" s="75">
        <v>29</v>
      </c>
      <c r="AC31" s="76">
        <f t="shared" si="6"/>
        <v>1810</v>
      </c>
      <c r="AD31" s="76" t="s">
        <v>50</v>
      </c>
      <c r="AE31" s="76">
        <f t="shared" si="7"/>
        <v>1910</v>
      </c>
      <c r="AF31" s="76"/>
      <c r="AG31" s="78">
        <v>1.81</v>
      </c>
      <c r="AH31" s="76" t="s">
        <v>50</v>
      </c>
      <c r="AI31" s="79">
        <v>1.91</v>
      </c>
      <c r="AK31" s="75">
        <v>29</v>
      </c>
      <c r="AL31" s="76">
        <f t="shared" si="8"/>
        <v>1860</v>
      </c>
      <c r="AM31" s="76" t="s">
        <v>50</v>
      </c>
      <c r="AN31" s="76">
        <f t="shared" si="9"/>
        <v>1980</v>
      </c>
      <c r="AO31" s="76"/>
      <c r="AP31" s="78">
        <v>1.86</v>
      </c>
      <c r="AQ31" s="76" t="s">
        <v>50</v>
      </c>
      <c r="AR31" s="79">
        <v>1.98</v>
      </c>
      <c r="AT31" s="75">
        <v>29</v>
      </c>
      <c r="AU31" s="76">
        <f t="shared" si="10"/>
        <v>1810</v>
      </c>
      <c r="AV31" s="76" t="s">
        <v>50</v>
      </c>
      <c r="AW31" s="76">
        <f t="shared" si="11"/>
        <v>1860</v>
      </c>
      <c r="AX31" s="76"/>
      <c r="AY31" s="78">
        <v>1.81</v>
      </c>
      <c r="AZ31" s="76" t="s">
        <v>50</v>
      </c>
      <c r="BA31" s="79">
        <v>1.86</v>
      </c>
    </row>
    <row r="32" spans="1:54" x14ac:dyDescent="0.25">
      <c r="A32" s="75">
        <v>30</v>
      </c>
      <c r="B32" s="76">
        <f t="shared" si="0"/>
        <v>1870</v>
      </c>
      <c r="C32" s="76" t="s">
        <v>50</v>
      </c>
      <c r="D32" s="76">
        <f t="shared" si="1"/>
        <v>1980</v>
      </c>
      <c r="E32" s="76"/>
      <c r="F32" s="78">
        <v>1.87</v>
      </c>
      <c r="G32" s="76" t="s">
        <v>50</v>
      </c>
      <c r="H32" s="79">
        <v>1.98</v>
      </c>
      <c r="J32" s="75">
        <v>30</v>
      </c>
      <c r="K32" s="77">
        <f t="shared" si="12"/>
        <v>1500</v>
      </c>
      <c r="L32" s="77" t="s">
        <v>50</v>
      </c>
      <c r="M32" s="77">
        <f t="shared" si="13"/>
        <v>1560</v>
      </c>
      <c r="N32" s="77"/>
      <c r="O32" s="84">
        <v>1.5</v>
      </c>
      <c r="P32" s="84" t="s">
        <v>50</v>
      </c>
      <c r="Q32" s="85">
        <v>1.56</v>
      </c>
      <c r="S32" s="75">
        <v>30</v>
      </c>
      <c r="T32" s="77">
        <f t="shared" si="4"/>
        <v>1570</v>
      </c>
      <c r="U32" s="76" t="s">
        <v>50</v>
      </c>
      <c r="V32" s="77">
        <f t="shared" si="5"/>
        <v>1690</v>
      </c>
      <c r="W32" s="77"/>
      <c r="X32" s="78">
        <v>1.57</v>
      </c>
      <c r="Y32" s="76" t="s">
        <v>50</v>
      </c>
      <c r="Z32" s="79">
        <v>1.69</v>
      </c>
      <c r="AB32" s="75">
        <v>30</v>
      </c>
      <c r="AC32" s="76">
        <f t="shared" si="6"/>
        <v>1820</v>
      </c>
      <c r="AD32" s="76" t="s">
        <v>50</v>
      </c>
      <c r="AE32" s="76">
        <f t="shared" si="7"/>
        <v>1920</v>
      </c>
      <c r="AF32" s="76"/>
      <c r="AG32" s="78">
        <v>1.82</v>
      </c>
      <c r="AH32" s="76" t="s">
        <v>50</v>
      </c>
      <c r="AI32" s="79">
        <v>1.92</v>
      </c>
      <c r="AK32" s="75">
        <v>30</v>
      </c>
      <c r="AL32" s="76">
        <f t="shared" si="8"/>
        <v>1870</v>
      </c>
      <c r="AM32" s="76" t="s">
        <v>50</v>
      </c>
      <c r="AN32" s="76">
        <f t="shared" si="9"/>
        <v>1990</v>
      </c>
      <c r="AO32" s="76"/>
      <c r="AP32" s="78">
        <v>1.87</v>
      </c>
      <c r="AQ32" s="76" t="s">
        <v>50</v>
      </c>
      <c r="AR32" s="79">
        <v>1.99</v>
      </c>
      <c r="AT32" s="75">
        <v>30</v>
      </c>
      <c r="AU32" s="76">
        <f t="shared" si="10"/>
        <v>1820</v>
      </c>
      <c r="AV32" s="76" t="s">
        <v>50</v>
      </c>
      <c r="AW32" s="76">
        <f t="shared" si="11"/>
        <v>1870</v>
      </c>
      <c r="AX32" s="76"/>
      <c r="AY32" s="78">
        <v>1.82</v>
      </c>
      <c r="AZ32" s="76" t="s">
        <v>50</v>
      </c>
      <c r="BA32" s="79">
        <v>1.87</v>
      </c>
    </row>
    <row r="33" spans="1:53" x14ac:dyDescent="0.25">
      <c r="A33" s="75">
        <v>31</v>
      </c>
      <c r="B33" s="76">
        <f t="shared" si="0"/>
        <v>1870</v>
      </c>
      <c r="C33" s="76" t="s">
        <v>50</v>
      </c>
      <c r="D33" s="76">
        <f t="shared" si="1"/>
        <v>1980</v>
      </c>
      <c r="E33" s="76"/>
      <c r="F33" s="78">
        <v>1.87</v>
      </c>
      <c r="G33" s="76" t="s">
        <v>50</v>
      </c>
      <c r="H33" s="79">
        <v>1.98</v>
      </c>
      <c r="J33" s="75">
        <v>31</v>
      </c>
      <c r="K33" s="77">
        <f t="shared" si="12"/>
        <v>1510</v>
      </c>
      <c r="L33" s="77" t="s">
        <v>50</v>
      </c>
      <c r="M33" s="77">
        <f t="shared" si="13"/>
        <v>1570</v>
      </c>
      <c r="N33" s="77"/>
      <c r="O33" s="84">
        <v>1.51</v>
      </c>
      <c r="P33" s="84" t="s">
        <v>50</v>
      </c>
      <c r="Q33" s="85">
        <v>1.57</v>
      </c>
      <c r="S33" s="75">
        <v>31</v>
      </c>
      <c r="T33" s="77">
        <f t="shared" si="4"/>
        <v>1580</v>
      </c>
      <c r="U33" s="76" t="s">
        <v>50</v>
      </c>
      <c r="V33" s="77">
        <f t="shared" si="5"/>
        <v>1700</v>
      </c>
      <c r="W33" s="77"/>
      <c r="X33" s="78">
        <v>1.58</v>
      </c>
      <c r="Y33" s="76" t="s">
        <v>50</v>
      </c>
      <c r="Z33" s="79">
        <v>1.7</v>
      </c>
      <c r="AB33" s="75">
        <v>31</v>
      </c>
      <c r="AC33" s="76">
        <f t="shared" si="6"/>
        <v>1830</v>
      </c>
      <c r="AD33" s="76" t="s">
        <v>50</v>
      </c>
      <c r="AE33" s="76">
        <f t="shared" si="7"/>
        <v>1930</v>
      </c>
      <c r="AF33" s="76"/>
      <c r="AG33" s="78">
        <v>1.83</v>
      </c>
      <c r="AH33" s="76" t="s">
        <v>50</v>
      </c>
      <c r="AI33" s="79">
        <v>1.93</v>
      </c>
      <c r="AK33" s="75">
        <v>31</v>
      </c>
      <c r="AL33" s="76">
        <f t="shared" si="8"/>
        <v>1880</v>
      </c>
      <c r="AM33" s="76" t="s">
        <v>50</v>
      </c>
      <c r="AN33" s="76">
        <f t="shared" si="9"/>
        <v>2000</v>
      </c>
      <c r="AO33" s="76"/>
      <c r="AP33" s="78">
        <v>1.88</v>
      </c>
      <c r="AQ33" s="76" t="s">
        <v>50</v>
      </c>
      <c r="AR33" s="79">
        <v>2</v>
      </c>
      <c r="AT33" s="75">
        <v>31</v>
      </c>
      <c r="AU33" s="76">
        <f t="shared" si="10"/>
        <v>1830</v>
      </c>
      <c r="AV33" s="76" t="s">
        <v>50</v>
      </c>
      <c r="AW33" s="76">
        <f t="shared" si="11"/>
        <v>1880</v>
      </c>
      <c r="AX33" s="76"/>
      <c r="AY33" s="78">
        <v>1.83</v>
      </c>
      <c r="AZ33" s="76" t="s">
        <v>50</v>
      </c>
      <c r="BA33" s="79">
        <v>1.88</v>
      </c>
    </row>
    <row r="34" spans="1:53" x14ac:dyDescent="0.25">
      <c r="A34" s="75">
        <v>32</v>
      </c>
      <c r="B34" s="76">
        <f t="shared" si="0"/>
        <v>1880</v>
      </c>
      <c r="C34" s="76" t="s">
        <v>50</v>
      </c>
      <c r="D34" s="76">
        <f t="shared" si="1"/>
        <v>1990</v>
      </c>
      <c r="E34" s="76"/>
      <c r="F34" s="78">
        <v>1.88</v>
      </c>
      <c r="G34" s="76" t="s">
        <v>50</v>
      </c>
      <c r="H34" s="79">
        <v>1.99</v>
      </c>
      <c r="J34" s="75">
        <v>32</v>
      </c>
      <c r="K34" s="77">
        <f t="shared" si="12"/>
        <v>1510</v>
      </c>
      <c r="L34" s="77" t="s">
        <v>50</v>
      </c>
      <c r="M34" s="77">
        <f t="shared" si="13"/>
        <v>1570</v>
      </c>
      <c r="N34" s="77"/>
      <c r="O34" s="84">
        <v>1.51</v>
      </c>
      <c r="P34" s="84" t="s">
        <v>50</v>
      </c>
      <c r="Q34" s="85">
        <v>1.57</v>
      </c>
      <c r="S34" s="75">
        <v>32</v>
      </c>
      <c r="T34" s="77">
        <f t="shared" si="4"/>
        <v>1590</v>
      </c>
      <c r="U34" s="76" t="s">
        <v>50</v>
      </c>
      <c r="V34" s="77">
        <f t="shared" si="5"/>
        <v>1710</v>
      </c>
      <c r="W34" s="77"/>
      <c r="X34" s="78">
        <v>1.59</v>
      </c>
      <c r="Y34" s="76" t="s">
        <v>50</v>
      </c>
      <c r="Z34" s="79">
        <v>1.71</v>
      </c>
      <c r="AB34" s="75">
        <v>32</v>
      </c>
      <c r="AC34" s="76">
        <f t="shared" si="6"/>
        <v>1840</v>
      </c>
      <c r="AD34" s="76" t="s">
        <v>50</v>
      </c>
      <c r="AE34" s="76">
        <f t="shared" si="7"/>
        <v>1930</v>
      </c>
      <c r="AF34" s="76"/>
      <c r="AG34" s="78">
        <v>1.84</v>
      </c>
      <c r="AH34" s="76" t="s">
        <v>50</v>
      </c>
      <c r="AI34" s="79">
        <v>1.93</v>
      </c>
      <c r="AK34" s="75">
        <v>32</v>
      </c>
      <c r="AL34" s="76">
        <f t="shared" si="8"/>
        <v>1890</v>
      </c>
      <c r="AM34" s="76" t="s">
        <v>50</v>
      </c>
      <c r="AN34" s="76">
        <f t="shared" si="9"/>
        <v>2009.9999999999998</v>
      </c>
      <c r="AO34" s="76"/>
      <c r="AP34" s="78">
        <v>1.89</v>
      </c>
      <c r="AQ34" s="76" t="s">
        <v>50</v>
      </c>
      <c r="AR34" s="79">
        <v>2.0099999999999998</v>
      </c>
      <c r="AT34" s="75">
        <v>32</v>
      </c>
      <c r="AU34" s="76">
        <f t="shared" si="10"/>
        <v>1840</v>
      </c>
      <c r="AV34" s="76" t="s">
        <v>50</v>
      </c>
      <c r="AW34" s="76">
        <f t="shared" si="11"/>
        <v>1890</v>
      </c>
      <c r="AX34" s="76"/>
      <c r="AY34" s="78">
        <v>1.84</v>
      </c>
      <c r="AZ34" s="76" t="s">
        <v>50</v>
      </c>
      <c r="BA34" s="79">
        <v>1.89</v>
      </c>
    </row>
    <row r="35" spans="1:53" x14ac:dyDescent="0.25">
      <c r="A35" s="75">
        <v>33</v>
      </c>
      <c r="B35" s="76">
        <f t="shared" si="0"/>
        <v>1880</v>
      </c>
      <c r="C35" s="76" t="s">
        <v>50</v>
      </c>
      <c r="D35" s="76">
        <f t="shared" si="1"/>
        <v>1990</v>
      </c>
      <c r="E35" s="76"/>
      <c r="F35" s="78">
        <v>1.88</v>
      </c>
      <c r="G35" s="76" t="s">
        <v>50</v>
      </c>
      <c r="H35" s="79">
        <v>1.99</v>
      </c>
      <c r="J35" s="75">
        <v>33</v>
      </c>
      <c r="K35" s="77">
        <f t="shared" si="12"/>
        <v>1520</v>
      </c>
      <c r="L35" s="77" t="s">
        <v>50</v>
      </c>
      <c r="M35" s="77">
        <f t="shared" si="13"/>
        <v>1580</v>
      </c>
      <c r="N35" s="77"/>
      <c r="O35" s="84">
        <v>1.52</v>
      </c>
      <c r="P35" s="84" t="s">
        <v>50</v>
      </c>
      <c r="Q35" s="85">
        <v>1.58</v>
      </c>
      <c r="S35" s="75">
        <v>33</v>
      </c>
      <c r="T35" s="77">
        <f t="shared" si="4"/>
        <v>1590</v>
      </c>
      <c r="U35" s="76" t="s">
        <v>50</v>
      </c>
      <c r="V35" s="77">
        <f t="shared" si="5"/>
        <v>1710</v>
      </c>
      <c r="W35" s="77"/>
      <c r="X35" s="78">
        <v>1.59</v>
      </c>
      <c r="Y35" s="76" t="s">
        <v>50</v>
      </c>
      <c r="Z35" s="79">
        <v>1.71</v>
      </c>
      <c r="AB35" s="75">
        <v>33</v>
      </c>
      <c r="AC35" s="76">
        <f t="shared" si="6"/>
        <v>1850</v>
      </c>
      <c r="AD35" s="76" t="s">
        <v>50</v>
      </c>
      <c r="AE35" s="76">
        <f t="shared" si="7"/>
        <v>1940</v>
      </c>
      <c r="AF35" s="76"/>
      <c r="AG35" s="78">
        <v>1.85</v>
      </c>
      <c r="AH35" s="76" t="s">
        <v>50</v>
      </c>
      <c r="AI35" s="79">
        <v>1.94</v>
      </c>
      <c r="AK35" s="75">
        <v>33</v>
      </c>
      <c r="AL35" s="76">
        <f t="shared" si="8"/>
        <v>1900</v>
      </c>
      <c r="AM35" s="76" t="s">
        <v>50</v>
      </c>
      <c r="AN35" s="76">
        <f t="shared" si="9"/>
        <v>2020</v>
      </c>
      <c r="AO35" s="76"/>
      <c r="AP35" s="78">
        <v>1.9</v>
      </c>
      <c r="AQ35" s="76" t="s">
        <v>50</v>
      </c>
      <c r="AR35" s="79">
        <v>2.02</v>
      </c>
      <c r="AT35" s="75">
        <v>33</v>
      </c>
      <c r="AU35" s="76">
        <f t="shared" si="10"/>
        <v>1850</v>
      </c>
      <c r="AV35" s="76" t="s">
        <v>50</v>
      </c>
      <c r="AW35" s="76">
        <f t="shared" si="11"/>
        <v>1900</v>
      </c>
      <c r="AX35" s="76"/>
      <c r="AY35" s="78">
        <v>1.85</v>
      </c>
      <c r="AZ35" s="76" t="s">
        <v>50</v>
      </c>
      <c r="BA35" s="79">
        <v>1.9</v>
      </c>
    </row>
    <row r="36" spans="1:53" x14ac:dyDescent="0.25">
      <c r="A36" s="75">
        <v>34</v>
      </c>
      <c r="B36" s="76">
        <f t="shared" si="0"/>
        <v>1890</v>
      </c>
      <c r="C36" s="76" t="s">
        <v>50</v>
      </c>
      <c r="D36" s="76">
        <f t="shared" si="1"/>
        <v>2000</v>
      </c>
      <c r="E36" s="76"/>
      <c r="F36" s="78">
        <v>1.89</v>
      </c>
      <c r="G36" s="76" t="s">
        <v>50</v>
      </c>
      <c r="H36" s="79">
        <v>2</v>
      </c>
      <c r="J36" s="75">
        <v>34</v>
      </c>
      <c r="K36" s="77">
        <f t="shared" si="12"/>
        <v>1520</v>
      </c>
      <c r="L36" s="77" t="s">
        <v>50</v>
      </c>
      <c r="M36" s="77">
        <f t="shared" si="13"/>
        <v>1580</v>
      </c>
      <c r="N36" s="77"/>
      <c r="O36" s="84">
        <v>1.52</v>
      </c>
      <c r="P36" s="84" t="s">
        <v>50</v>
      </c>
      <c r="Q36" s="85">
        <v>1.58</v>
      </c>
      <c r="S36" s="75">
        <v>34</v>
      </c>
      <c r="T36" s="77">
        <f t="shared" si="4"/>
        <v>1590</v>
      </c>
      <c r="U36" s="76" t="s">
        <v>50</v>
      </c>
      <c r="V36" s="77">
        <f t="shared" si="5"/>
        <v>1710</v>
      </c>
      <c r="W36" s="77"/>
      <c r="X36" s="78">
        <v>1.59</v>
      </c>
      <c r="Y36" s="76" t="s">
        <v>50</v>
      </c>
      <c r="Z36" s="79">
        <v>1.71</v>
      </c>
      <c r="AB36" s="75">
        <v>34</v>
      </c>
      <c r="AC36" s="76">
        <f t="shared" si="6"/>
        <v>1850</v>
      </c>
      <c r="AD36" s="76" t="s">
        <v>50</v>
      </c>
      <c r="AE36" s="76">
        <f t="shared" si="7"/>
        <v>1940</v>
      </c>
      <c r="AF36" s="76"/>
      <c r="AG36" s="78">
        <v>1.85</v>
      </c>
      <c r="AH36" s="76" t="s">
        <v>50</v>
      </c>
      <c r="AI36" s="79">
        <v>1.94</v>
      </c>
      <c r="AK36" s="75">
        <v>34</v>
      </c>
      <c r="AL36" s="76">
        <f t="shared" si="8"/>
        <v>1910</v>
      </c>
      <c r="AM36" s="76" t="s">
        <v>50</v>
      </c>
      <c r="AN36" s="76">
        <f t="shared" si="9"/>
        <v>2029.9999999999998</v>
      </c>
      <c r="AO36" s="76"/>
      <c r="AP36" s="78">
        <v>1.91</v>
      </c>
      <c r="AQ36" s="76" t="s">
        <v>50</v>
      </c>
      <c r="AR36" s="79">
        <v>2.0299999999999998</v>
      </c>
      <c r="AT36" s="75">
        <v>34</v>
      </c>
      <c r="AU36" s="76">
        <f t="shared" si="10"/>
        <v>1860</v>
      </c>
      <c r="AV36" s="76" t="s">
        <v>50</v>
      </c>
      <c r="AW36" s="76">
        <f t="shared" si="11"/>
        <v>1910</v>
      </c>
      <c r="AX36" s="76"/>
      <c r="AY36" s="78">
        <v>1.86</v>
      </c>
      <c r="AZ36" s="76" t="s">
        <v>50</v>
      </c>
      <c r="BA36" s="79">
        <v>1.91</v>
      </c>
    </row>
    <row r="37" spans="1:53" x14ac:dyDescent="0.25">
      <c r="A37" s="75">
        <v>35</v>
      </c>
      <c r="B37" s="76">
        <f t="shared" si="0"/>
        <v>1890</v>
      </c>
      <c r="C37" s="76" t="s">
        <v>50</v>
      </c>
      <c r="D37" s="76">
        <f t="shared" si="1"/>
        <v>2000</v>
      </c>
      <c r="E37" s="76"/>
      <c r="F37" s="78">
        <v>1.89</v>
      </c>
      <c r="G37" s="76" t="s">
        <v>50</v>
      </c>
      <c r="H37" s="79">
        <v>2</v>
      </c>
      <c r="J37" s="75">
        <v>35</v>
      </c>
      <c r="K37" s="77">
        <f t="shared" si="12"/>
        <v>1530</v>
      </c>
      <c r="L37" s="77" t="s">
        <v>50</v>
      </c>
      <c r="M37" s="77">
        <f t="shared" si="13"/>
        <v>1590</v>
      </c>
      <c r="N37" s="77"/>
      <c r="O37" s="84">
        <v>1.53</v>
      </c>
      <c r="P37" s="84" t="s">
        <v>50</v>
      </c>
      <c r="Q37" s="85">
        <v>1.59</v>
      </c>
      <c r="S37" s="75">
        <v>35</v>
      </c>
      <c r="T37" s="77">
        <f t="shared" si="4"/>
        <v>1590</v>
      </c>
      <c r="U37" s="76" t="s">
        <v>50</v>
      </c>
      <c r="V37" s="77">
        <f t="shared" si="5"/>
        <v>1710</v>
      </c>
      <c r="W37" s="77"/>
      <c r="X37" s="78">
        <v>1.59</v>
      </c>
      <c r="Y37" s="76" t="s">
        <v>50</v>
      </c>
      <c r="Z37" s="79">
        <v>1.71</v>
      </c>
      <c r="AB37" s="75">
        <v>35</v>
      </c>
      <c r="AC37" s="76">
        <f t="shared" si="6"/>
        <v>1860</v>
      </c>
      <c r="AD37" s="76" t="s">
        <v>50</v>
      </c>
      <c r="AE37" s="76">
        <f t="shared" si="7"/>
        <v>1950</v>
      </c>
      <c r="AF37" s="76"/>
      <c r="AG37" s="78">
        <v>1.86</v>
      </c>
      <c r="AH37" s="76" t="s">
        <v>50</v>
      </c>
      <c r="AI37" s="79">
        <v>1.95</v>
      </c>
      <c r="AK37" s="75">
        <v>35</v>
      </c>
      <c r="AL37" s="76">
        <f t="shared" si="8"/>
        <v>1920</v>
      </c>
      <c r="AM37" s="76" t="s">
        <v>50</v>
      </c>
      <c r="AN37" s="76">
        <f t="shared" si="9"/>
        <v>2040</v>
      </c>
      <c r="AO37" s="76"/>
      <c r="AP37" s="78">
        <v>1.92</v>
      </c>
      <c r="AQ37" s="76" t="s">
        <v>50</v>
      </c>
      <c r="AR37" s="79">
        <v>2.04</v>
      </c>
      <c r="AT37" s="75">
        <v>35</v>
      </c>
      <c r="AU37" s="76">
        <f t="shared" si="10"/>
        <v>1860</v>
      </c>
      <c r="AV37" s="76" t="s">
        <v>50</v>
      </c>
      <c r="AW37" s="76">
        <f t="shared" si="11"/>
        <v>1910</v>
      </c>
      <c r="AX37" s="76"/>
      <c r="AY37" s="78">
        <v>1.86</v>
      </c>
      <c r="AZ37" s="76" t="s">
        <v>50</v>
      </c>
      <c r="BA37" s="79">
        <v>1.91</v>
      </c>
    </row>
    <row r="38" spans="1:53" x14ac:dyDescent="0.25">
      <c r="A38" s="75">
        <v>36</v>
      </c>
      <c r="B38" s="76">
        <f t="shared" si="0"/>
        <v>1890</v>
      </c>
      <c r="C38" s="76" t="s">
        <v>50</v>
      </c>
      <c r="D38" s="76">
        <f t="shared" si="1"/>
        <v>2000</v>
      </c>
      <c r="E38" s="76"/>
      <c r="F38" s="78">
        <v>1.89</v>
      </c>
      <c r="G38" s="76" t="s">
        <v>50</v>
      </c>
      <c r="H38" s="79">
        <v>2</v>
      </c>
      <c r="J38" s="75">
        <v>36</v>
      </c>
      <c r="K38" s="77">
        <f t="shared" si="12"/>
        <v>1530</v>
      </c>
      <c r="L38" s="77" t="s">
        <v>50</v>
      </c>
      <c r="M38" s="77">
        <f t="shared" si="13"/>
        <v>1590</v>
      </c>
      <c r="N38" s="77"/>
      <c r="O38" s="84">
        <v>1.53</v>
      </c>
      <c r="P38" s="84" t="s">
        <v>50</v>
      </c>
      <c r="Q38" s="85">
        <v>1.59</v>
      </c>
      <c r="S38" s="75">
        <v>36</v>
      </c>
      <c r="T38" s="77">
        <f t="shared" si="4"/>
        <v>1590</v>
      </c>
      <c r="U38" s="76" t="s">
        <v>50</v>
      </c>
      <c r="V38" s="77">
        <f t="shared" si="5"/>
        <v>1710</v>
      </c>
      <c r="W38" s="77"/>
      <c r="X38" s="78">
        <v>1.59</v>
      </c>
      <c r="Y38" s="76" t="s">
        <v>50</v>
      </c>
      <c r="Z38" s="79">
        <v>1.71</v>
      </c>
      <c r="AB38" s="75">
        <v>36</v>
      </c>
      <c r="AC38" s="76">
        <f t="shared" si="6"/>
        <v>1860</v>
      </c>
      <c r="AD38" s="76" t="s">
        <v>50</v>
      </c>
      <c r="AE38" s="76">
        <f t="shared" si="7"/>
        <v>1950</v>
      </c>
      <c r="AF38" s="76"/>
      <c r="AG38" s="78">
        <v>1.86</v>
      </c>
      <c r="AH38" s="76" t="s">
        <v>50</v>
      </c>
      <c r="AI38" s="79">
        <v>1.95</v>
      </c>
      <c r="AK38" s="75">
        <v>36</v>
      </c>
      <c r="AL38" s="76">
        <f t="shared" si="8"/>
        <v>1930</v>
      </c>
      <c r="AM38" s="76" t="s">
        <v>50</v>
      </c>
      <c r="AN38" s="76">
        <f t="shared" si="9"/>
        <v>2050</v>
      </c>
      <c r="AO38" s="76"/>
      <c r="AP38" s="78">
        <v>1.93</v>
      </c>
      <c r="AQ38" s="76" t="s">
        <v>50</v>
      </c>
      <c r="AR38" s="79">
        <v>2.0499999999999998</v>
      </c>
      <c r="AT38" s="75">
        <v>36</v>
      </c>
      <c r="AU38" s="76">
        <f t="shared" si="10"/>
        <v>1870</v>
      </c>
      <c r="AV38" s="76" t="s">
        <v>50</v>
      </c>
      <c r="AW38" s="76">
        <f t="shared" si="11"/>
        <v>1920</v>
      </c>
      <c r="AX38" s="76"/>
      <c r="AY38" s="78">
        <v>1.87</v>
      </c>
      <c r="AZ38" s="76" t="s">
        <v>50</v>
      </c>
      <c r="BA38" s="79">
        <v>1.92</v>
      </c>
    </row>
    <row r="39" spans="1:53" x14ac:dyDescent="0.25">
      <c r="A39" s="75">
        <v>37</v>
      </c>
      <c r="B39" s="76">
        <f t="shared" si="0"/>
        <v>1890</v>
      </c>
      <c r="C39" s="76" t="s">
        <v>50</v>
      </c>
      <c r="D39" s="76">
        <f t="shared" si="1"/>
        <v>2000</v>
      </c>
      <c r="E39" s="76"/>
      <c r="F39" s="78">
        <v>1.89</v>
      </c>
      <c r="G39" s="76" t="s">
        <v>50</v>
      </c>
      <c r="H39" s="79">
        <v>2</v>
      </c>
      <c r="J39" s="75">
        <v>37</v>
      </c>
      <c r="K39" s="77">
        <f t="shared" si="12"/>
        <v>1530</v>
      </c>
      <c r="L39" s="77" t="s">
        <v>50</v>
      </c>
      <c r="M39" s="77">
        <f t="shared" si="13"/>
        <v>1590</v>
      </c>
      <c r="N39" s="77"/>
      <c r="O39" s="84">
        <v>1.53</v>
      </c>
      <c r="P39" s="84" t="s">
        <v>50</v>
      </c>
      <c r="Q39" s="85">
        <v>1.59</v>
      </c>
      <c r="S39" s="75">
        <v>37</v>
      </c>
      <c r="T39" s="77">
        <f t="shared" si="4"/>
        <v>1590</v>
      </c>
      <c r="U39" s="76" t="s">
        <v>50</v>
      </c>
      <c r="V39" s="77">
        <f t="shared" si="5"/>
        <v>1710</v>
      </c>
      <c r="W39" s="77"/>
      <c r="X39" s="78">
        <v>1.59</v>
      </c>
      <c r="Y39" s="76" t="s">
        <v>50</v>
      </c>
      <c r="Z39" s="79">
        <v>1.71</v>
      </c>
      <c r="AB39" s="75">
        <v>37</v>
      </c>
      <c r="AC39" s="76">
        <f t="shared" si="6"/>
        <v>1860</v>
      </c>
      <c r="AD39" s="76" t="s">
        <v>50</v>
      </c>
      <c r="AE39" s="76">
        <f t="shared" si="7"/>
        <v>1950</v>
      </c>
      <c r="AF39" s="76"/>
      <c r="AG39" s="78">
        <v>1.86</v>
      </c>
      <c r="AH39" s="76" t="s">
        <v>50</v>
      </c>
      <c r="AI39" s="79">
        <v>1.95</v>
      </c>
      <c r="AK39" s="75">
        <v>37</v>
      </c>
      <c r="AL39" s="76">
        <f t="shared" si="8"/>
        <v>1940</v>
      </c>
      <c r="AM39" s="76" t="s">
        <v>50</v>
      </c>
      <c r="AN39" s="76">
        <f t="shared" si="9"/>
        <v>2060</v>
      </c>
      <c r="AO39" s="76"/>
      <c r="AP39" s="78">
        <v>1.94</v>
      </c>
      <c r="AQ39" s="76" t="s">
        <v>50</v>
      </c>
      <c r="AR39" s="79">
        <v>2.06</v>
      </c>
      <c r="AT39" s="75">
        <v>37</v>
      </c>
      <c r="AU39" s="76">
        <f t="shared" si="10"/>
        <v>1870</v>
      </c>
      <c r="AV39" s="76" t="s">
        <v>50</v>
      </c>
      <c r="AW39" s="76">
        <f t="shared" si="11"/>
        <v>1920</v>
      </c>
      <c r="AX39" s="76"/>
      <c r="AY39" s="78">
        <v>1.87</v>
      </c>
      <c r="AZ39" s="76" t="s">
        <v>50</v>
      </c>
      <c r="BA39" s="79">
        <v>1.92</v>
      </c>
    </row>
    <row r="40" spans="1:53" x14ac:dyDescent="0.25">
      <c r="A40" s="75">
        <v>38</v>
      </c>
      <c r="B40" s="76">
        <f t="shared" si="0"/>
        <v>1890</v>
      </c>
      <c r="C40" s="76" t="s">
        <v>50</v>
      </c>
      <c r="D40" s="76">
        <f t="shared" si="1"/>
        <v>2009.9999999999998</v>
      </c>
      <c r="E40" s="76"/>
      <c r="F40" s="78">
        <v>1.89</v>
      </c>
      <c r="G40" s="76" t="s">
        <v>50</v>
      </c>
      <c r="H40" s="79">
        <v>2.0099999999999998</v>
      </c>
      <c r="J40" s="75">
        <v>38</v>
      </c>
      <c r="K40" s="77">
        <f t="shared" si="12"/>
        <v>1540</v>
      </c>
      <c r="L40" s="77" t="s">
        <v>50</v>
      </c>
      <c r="M40" s="77">
        <f t="shared" si="13"/>
        <v>1600</v>
      </c>
      <c r="N40" s="77"/>
      <c r="O40" s="84">
        <v>1.54</v>
      </c>
      <c r="P40" s="84" t="s">
        <v>50</v>
      </c>
      <c r="Q40" s="85">
        <v>1.6</v>
      </c>
      <c r="S40" s="75">
        <v>38</v>
      </c>
      <c r="T40" s="77">
        <f t="shared" si="4"/>
        <v>1590</v>
      </c>
      <c r="U40" s="76" t="s">
        <v>50</v>
      </c>
      <c r="V40" s="77">
        <f t="shared" si="5"/>
        <v>1710</v>
      </c>
      <c r="W40" s="77"/>
      <c r="X40" s="78">
        <v>1.59</v>
      </c>
      <c r="Y40" s="76" t="s">
        <v>50</v>
      </c>
      <c r="Z40" s="79">
        <v>1.71</v>
      </c>
      <c r="AB40" s="75">
        <v>38</v>
      </c>
      <c r="AC40" s="76">
        <f t="shared" si="6"/>
        <v>1870</v>
      </c>
      <c r="AD40" s="76" t="s">
        <v>50</v>
      </c>
      <c r="AE40" s="76">
        <f t="shared" si="7"/>
        <v>1950</v>
      </c>
      <c r="AF40" s="76"/>
      <c r="AG40" s="78">
        <v>1.87</v>
      </c>
      <c r="AH40" s="76" t="s">
        <v>50</v>
      </c>
      <c r="AI40" s="79">
        <v>1.95</v>
      </c>
      <c r="AK40" s="75">
        <v>38</v>
      </c>
      <c r="AL40" s="76">
        <f t="shared" si="8"/>
        <v>1950</v>
      </c>
      <c r="AM40" s="76" t="s">
        <v>50</v>
      </c>
      <c r="AN40" s="76">
        <f t="shared" si="9"/>
        <v>2070</v>
      </c>
      <c r="AO40" s="76"/>
      <c r="AP40" s="78">
        <v>1.95</v>
      </c>
      <c r="AQ40" s="76" t="s">
        <v>50</v>
      </c>
      <c r="AR40" s="79">
        <v>2.0699999999999998</v>
      </c>
      <c r="AT40" s="75">
        <v>38</v>
      </c>
      <c r="AU40" s="76">
        <f t="shared" si="10"/>
        <v>1880</v>
      </c>
      <c r="AV40" s="76" t="s">
        <v>50</v>
      </c>
      <c r="AW40" s="76">
        <f t="shared" si="11"/>
        <v>1930</v>
      </c>
      <c r="AX40" s="76"/>
      <c r="AY40" s="78">
        <v>1.88</v>
      </c>
      <c r="AZ40" s="76" t="s">
        <v>50</v>
      </c>
      <c r="BA40" s="79">
        <v>1.93</v>
      </c>
    </row>
    <row r="41" spans="1:53" x14ac:dyDescent="0.25">
      <c r="A41" s="75">
        <v>39</v>
      </c>
      <c r="B41" s="76">
        <f t="shared" si="0"/>
        <v>1900</v>
      </c>
      <c r="C41" s="76" t="s">
        <v>50</v>
      </c>
      <c r="D41" s="76">
        <f t="shared" si="1"/>
        <v>2009.9999999999998</v>
      </c>
      <c r="E41" s="76"/>
      <c r="F41" s="78">
        <v>1.9</v>
      </c>
      <c r="G41" s="76" t="s">
        <v>50</v>
      </c>
      <c r="H41" s="79">
        <v>2.0099999999999998</v>
      </c>
      <c r="J41" s="75">
        <v>39</v>
      </c>
      <c r="K41" s="77">
        <f t="shared" si="12"/>
        <v>1540</v>
      </c>
      <c r="L41" s="77" t="s">
        <v>50</v>
      </c>
      <c r="M41" s="77">
        <f t="shared" si="13"/>
        <v>1600</v>
      </c>
      <c r="N41" s="77"/>
      <c r="O41" s="84">
        <v>1.54</v>
      </c>
      <c r="P41" s="84" t="s">
        <v>50</v>
      </c>
      <c r="Q41" s="85">
        <v>1.6</v>
      </c>
      <c r="S41" s="75">
        <v>39</v>
      </c>
      <c r="T41" s="77">
        <f t="shared" si="4"/>
        <v>1590</v>
      </c>
      <c r="U41" s="76" t="s">
        <v>50</v>
      </c>
      <c r="V41" s="77">
        <f t="shared" si="5"/>
        <v>1710</v>
      </c>
      <c r="W41" s="77"/>
      <c r="X41" s="78">
        <v>1.59</v>
      </c>
      <c r="Y41" s="76" t="s">
        <v>50</v>
      </c>
      <c r="Z41" s="79">
        <v>1.71</v>
      </c>
      <c r="AB41" s="75">
        <v>39</v>
      </c>
      <c r="AC41" s="76">
        <f t="shared" si="6"/>
        <v>1870</v>
      </c>
      <c r="AD41" s="76" t="s">
        <v>50</v>
      </c>
      <c r="AE41" s="76">
        <f t="shared" si="7"/>
        <v>1950</v>
      </c>
      <c r="AF41" s="76"/>
      <c r="AG41" s="78">
        <v>1.87</v>
      </c>
      <c r="AH41" s="76" t="s">
        <v>50</v>
      </c>
      <c r="AI41" s="79">
        <v>1.95</v>
      </c>
      <c r="AK41" s="75">
        <v>39</v>
      </c>
      <c r="AL41" s="76">
        <f t="shared" si="8"/>
        <v>1950</v>
      </c>
      <c r="AM41" s="76" t="s">
        <v>50</v>
      </c>
      <c r="AN41" s="76">
        <f t="shared" si="9"/>
        <v>2070</v>
      </c>
      <c r="AO41" s="76"/>
      <c r="AP41" s="78">
        <v>1.95</v>
      </c>
      <c r="AQ41" s="76" t="s">
        <v>50</v>
      </c>
      <c r="AR41" s="79">
        <v>2.0699999999999998</v>
      </c>
      <c r="AT41" s="75">
        <v>39</v>
      </c>
      <c r="AU41" s="76">
        <f t="shared" si="10"/>
        <v>1890</v>
      </c>
      <c r="AV41" s="76" t="s">
        <v>50</v>
      </c>
      <c r="AW41" s="76">
        <f t="shared" si="11"/>
        <v>1940</v>
      </c>
      <c r="AX41" s="76"/>
      <c r="AY41" s="78">
        <v>1.89</v>
      </c>
      <c r="AZ41" s="76" t="s">
        <v>50</v>
      </c>
      <c r="BA41" s="79">
        <v>1.94</v>
      </c>
    </row>
    <row r="42" spans="1:53" x14ac:dyDescent="0.25">
      <c r="A42" s="75">
        <v>40</v>
      </c>
      <c r="B42" s="76">
        <f t="shared" si="0"/>
        <v>1900</v>
      </c>
      <c r="C42" s="76" t="s">
        <v>50</v>
      </c>
      <c r="D42" s="76">
        <f t="shared" si="1"/>
        <v>2009.9999999999998</v>
      </c>
      <c r="E42" s="76"/>
      <c r="F42" s="78">
        <v>1.9</v>
      </c>
      <c r="G42" s="76" t="s">
        <v>50</v>
      </c>
      <c r="H42" s="79">
        <v>2.0099999999999998</v>
      </c>
      <c r="J42" s="75">
        <v>40</v>
      </c>
      <c r="K42" s="77">
        <f t="shared" si="12"/>
        <v>1540</v>
      </c>
      <c r="L42" s="77" t="s">
        <v>50</v>
      </c>
      <c r="M42" s="77">
        <f t="shared" si="13"/>
        <v>1600</v>
      </c>
      <c r="N42" s="77"/>
      <c r="O42" s="84">
        <v>1.54</v>
      </c>
      <c r="P42" s="84" t="s">
        <v>50</v>
      </c>
      <c r="Q42" s="85">
        <v>1.6</v>
      </c>
      <c r="S42" s="75">
        <v>40</v>
      </c>
      <c r="T42" s="77">
        <f t="shared" si="4"/>
        <v>1590</v>
      </c>
      <c r="U42" s="76" t="s">
        <v>50</v>
      </c>
      <c r="V42" s="77">
        <f t="shared" si="5"/>
        <v>1710</v>
      </c>
      <c r="W42" s="77"/>
      <c r="X42" s="78">
        <v>1.59</v>
      </c>
      <c r="Y42" s="76" t="s">
        <v>50</v>
      </c>
      <c r="Z42" s="79">
        <v>1.71</v>
      </c>
      <c r="AB42" s="75">
        <v>40</v>
      </c>
      <c r="AC42" s="76">
        <f t="shared" si="6"/>
        <v>1870</v>
      </c>
      <c r="AD42" s="76" t="s">
        <v>50</v>
      </c>
      <c r="AE42" s="76">
        <f t="shared" si="7"/>
        <v>1950</v>
      </c>
      <c r="AF42" s="76"/>
      <c r="AG42" s="78">
        <v>1.87</v>
      </c>
      <c r="AH42" s="76" t="s">
        <v>50</v>
      </c>
      <c r="AI42" s="79">
        <v>1.95</v>
      </c>
      <c r="AK42" s="75">
        <v>40</v>
      </c>
      <c r="AL42" s="76">
        <f t="shared" si="8"/>
        <v>1960</v>
      </c>
      <c r="AM42" s="76" t="s">
        <v>50</v>
      </c>
      <c r="AN42" s="76">
        <f t="shared" si="9"/>
        <v>2080</v>
      </c>
      <c r="AO42" s="76"/>
      <c r="AP42" s="78">
        <v>1.96</v>
      </c>
      <c r="AQ42" s="76" t="s">
        <v>50</v>
      </c>
      <c r="AR42" s="79">
        <v>2.08</v>
      </c>
      <c r="AT42" s="75">
        <v>40</v>
      </c>
      <c r="AU42" s="76">
        <f t="shared" si="10"/>
        <v>1900</v>
      </c>
      <c r="AV42" s="76" t="s">
        <v>50</v>
      </c>
      <c r="AW42" s="76">
        <f t="shared" si="11"/>
        <v>1950</v>
      </c>
      <c r="AX42" s="76"/>
      <c r="AY42" s="78">
        <v>1.9</v>
      </c>
      <c r="AZ42" s="76" t="s">
        <v>50</v>
      </c>
      <c r="BA42" s="79">
        <v>1.95</v>
      </c>
    </row>
    <row r="43" spans="1:53" x14ac:dyDescent="0.25">
      <c r="A43" s="75">
        <v>41</v>
      </c>
      <c r="B43" s="76">
        <f t="shared" si="0"/>
        <v>1900</v>
      </c>
      <c r="C43" s="76" t="s">
        <v>50</v>
      </c>
      <c r="D43" s="76">
        <f t="shared" si="1"/>
        <v>2020</v>
      </c>
      <c r="E43" s="76"/>
      <c r="F43" s="78">
        <v>1.9</v>
      </c>
      <c r="G43" s="76" t="s">
        <v>50</v>
      </c>
      <c r="H43" s="79">
        <v>2.02</v>
      </c>
      <c r="J43" s="75">
        <v>41</v>
      </c>
      <c r="K43" s="77">
        <f t="shared" si="12"/>
        <v>1540</v>
      </c>
      <c r="L43" s="77" t="s">
        <v>50</v>
      </c>
      <c r="M43" s="77">
        <f t="shared" si="13"/>
        <v>1600</v>
      </c>
      <c r="N43" s="77"/>
      <c r="O43" s="84">
        <v>1.54</v>
      </c>
      <c r="P43" s="84" t="s">
        <v>50</v>
      </c>
      <c r="Q43" s="85">
        <v>1.6</v>
      </c>
      <c r="S43" s="75">
        <v>41</v>
      </c>
      <c r="T43" s="77">
        <f t="shared" si="4"/>
        <v>1590</v>
      </c>
      <c r="U43" s="76" t="s">
        <v>50</v>
      </c>
      <c r="V43" s="77">
        <f t="shared" si="5"/>
        <v>1710</v>
      </c>
      <c r="W43" s="77"/>
      <c r="X43" s="78">
        <v>1.59</v>
      </c>
      <c r="Y43" s="76" t="s">
        <v>50</v>
      </c>
      <c r="Z43" s="79">
        <v>1.71</v>
      </c>
      <c r="AB43" s="75">
        <v>41</v>
      </c>
      <c r="AC43" s="76">
        <f t="shared" si="6"/>
        <v>1870</v>
      </c>
      <c r="AD43" s="76" t="s">
        <v>50</v>
      </c>
      <c r="AE43" s="76">
        <f t="shared" si="7"/>
        <v>1950</v>
      </c>
      <c r="AF43" s="76"/>
      <c r="AG43" s="78">
        <v>1.87</v>
      </c>
      <c r="AH43" s="76" t="s">
        <v>50</v>
      </c>
      <c r="AI43" s="79">
        <v>1.95</v>
      </c>
      <c r="AK43" s="75">
        <v>41</v>
      </c>
      <c r="AL43" s="76">
        <f t="shared" si="8"/>
        <v>1960</v>
      </c>
      <c r="AM43" s="76" t="s">
        <v>50</v>
      </c>
      <c r="AN43" s="76">
        <f t="shared" si="9"/>
        <v>2080</v>
      </c>
      <c r="AO43" s="76"/>
      <c r="AP43" s="78">
        <v>1.96</v>
      </c>
      <c r="AQ43" s="76" t="s">
        <v>50</v>
      </c>
      <c r="AR43" s="79">
        <v>2.08</v>
      </c>
      <c r="AT43" s="75">
        <v>41</v>
      </c>
      <c r="AU43" s="76">
        <f t="shared" si="10"/>
        <v>1910</v>
      </c>
      <c r="AV43" s="76" t="s">
        <v>50</v>
      </c>
      <c r="AW43" s="76">
        <f t="shared" si="11"/>
        <v>1960</v>
      </c>
      <c r="AX43" s="76"/>
      <c r="AY43" s="78">
        <v>1.91</v>
      </c>
      <c r="AZ43" s="76" t="s">
        <v>50</v>
      </c>
      <c r="BA43" s="79">
        <v>1.96</v>
      </c>
    </row>
    <row r="44" spans="1:53" x14ac:dyDescent="0.25">
      <c r="A44" s="75">
        <v>42</v>
      </c>
      <c r="B44" s="76">
        <f t="shared" si="0"/>
        <v>1910</v>
      </c>
      <c r="C44" s="76" t="s">
        <v>50</v>
      </c>
      <c r="D44" s="76">
        <f t="shared" si="1"/>
        <v>2020</v>
      </c>
      <c r="E44" s="76"/>
      <c r="F44" s="78">
        <v>1.91</v>
      </c>
      <c r="G44" s="76" t="s">
        <v>50</v>
      </c>
      <c r="H44" s="79">
        <v>2.02</v>
      </c>
      <c r="J44" s="75">
        <v>42</v>
      </c>
      <c r="K44" s="77">
        <f t="shared" si="12"/>
        <v>1550</v>
      </c>
      <c r="L44" s="77" t="s">
        <v>50</v>
      </c>
      <c r="M44" s="77">
        <f t="shared" si="13"/>
        <v>1610</v>
      </c>
      <c r="N44" s="77"/>
      <c r="O44" s="84">
        <v>1.55</v>
      </c>
      <c r="P44" s="84" t="s">
        <v>50</v>
      </c>
      <c r="Q44" s="85">
        <v>1.61</v>
      </c>
      <c r="S44" s="75">
        <v>42</v>
      </c>
      <c r="T44" s="77">
        <f t="shared" si="4"/>
        <v>1590</v>
      </c>
      <c r="U44" s="76" t="s">
        <v>50</v>
      </c>
      <c r="V44" s="77">
        <f t="shared" si="5"/>
        <v>1710</v>
      </c>
      <c r="W44" s="77"/>
      <c r="X44" s="78">
        <v>1.59</v>
      </c>
      <c r="Y44" s="76" t="s">
        <v>50</v>
      </c>
      <c r="Z44" s="79">
        <v>1.71</v>
      </c>
      <c r="AB44" s="75">
        <v>42</v>
      </c>
      <c r="AC44" s="76">
        <f t="shared" si="6"/>
        <v>1870</v>
      </c>
      <c r="AD44" s="76" t="s">
        <v>50</v>
      </c>
      <c r="AE44" s="76">
        <f t="shared" si="7"/>
        <v>1950</v>
      </c>
      <c r="AF44" s="76"/>
      <c r="AG44" s="78">
        <v>1.87</v>
      </c>
      <c r="AH44" s="76" t="s">
        <v>50</v>
      </c>
      <c r="AI44" s="79">
        <v>1.95</v>
      </c>
      <c r="AK44" s="75">
        <v>42</v>
      </c>
      <c r="AL44" s="76">
        <f t="shared" si="8"/>
        <v>1960</v>
      </c>
      <c r="AM44" s="76" t="s">
        <v>50</v>
      </c>
      <c r="AN44" s="76">
        <f t="shared" si="9"/>
        <v>2080</v>
      </c>
      <c r="AO44" s="76"/>
      <c r="AP44" s="78">
        <v>1.96</v>
      </c>
      <c r="AQ44" s="76" t="s">
        <v>50</v>
      </c>
      <c r="AR44" s="79">
        <v>2.08</v>
      </c>
      <c r="AT44" s="75">
        <v>42</v>
      </c>
      <c r="AU44" s="76">
        <f t="shared" si="10"/>
        <v>1920</v>
      </c>
      <c r="AV44" s="76" t="s">
        <v>50</v>
      </c>
      <c r="AW44" s="76">
        <f t="shared" si="11"/>
        <v>1970</v>
      </c>
      <c r="AX44" s="76"/>
      <c r="AY44" s="78">
        <v>1.92</v>
      </c>
      <c r="AZ44" s="76" t="s">
        <v>50</v>
      </c>
      <c r="BA44" s="79">
        <v>1.97</v>
      </c>
    </row>
    <row r="45" spans="1:53" x14ac:dyDescent="0.25">
      <c r="A45" s="75">
        <v>43</v>
      </c>
      <c r="B45" s="76">
        <f t="shared" si="0"/>
        <v>1910</v>
      </c>
      <c r="C45" s="76" t="s">
        <v>50</v>
      </c>
      <c r="D45" s="76">
        <f t="shared" si="1"/>
        <v>2020</v>
      </c>
      <c r="E45" s="76"/>
      <c r="F45" s="78">
        <v>1.91</v>
      </c>
      <c r="G45" s="76" t="s">
        <v>50</v>
      </c>
      <c r="H45" s="79">
        <v>2.02</v>
      </c>
      <c r="J45" s="75">
        <v>43</v>
      </c>
      <c r="K45" s="77">
        <f t="shared" si="12"/>
        <v>1550</v>
      </c>
      <c r="L45" s="77" t="s">
        <v>50</v>
      </c>
      <c r="M45" s="77">
        <f t="shared" si="13"/>
        <v>1610</v>
      </c>
      <c r="N45" s="77"/>
      <c r="O45" s="84">
        <v>1.55</v>
      </c>
      <c r="P45" s="84" t="s">
        <v>50</v>
      </c>
      <c r="Q45" s="85">
        <v>1.61</v>
      </c>
      <c r="S45" s="75">
        <v>43</v>
      </c>
      <c r="T45" s="77">
        <f t="shared" si="4"/>
        <v>1600</v>
      </c>
      <c r="U45" s="76" t="s">
        <v>50</v>
      </c>
      <c r="V45" s="77">
        <f t="shared" si="5"/>
        <v>1710</v>
      </c>
      <c r="W45" s="77"/>
      <c r="X45" s="78">
        <v>1.6</v>
      </c>
      <c r="Y45" s="76" t="s">
        <v>50</v>
      </c>
      <c r="Z45" s="79">
        <v>1.71</v>
      </c>
      <c r="AB45" s="75">
        <v>43</v>
      </c>
      <c r="AC45" s="76">
        <f t="shared" si="6"/>
        <v>1870</v>
      </c>
      <c r="AD45" s="76" t="s">
        <v>50</v>
      </c>
      <c r="AE45" s="76">
        <f t="shared" si="7"/>
        <v>1950</v>
      </c>
      <c r="AF45" s="76"/>
      <c r="AG45" s="78">
        <v>1.87</v>
      </c>
      <c r="AH45" s="76" t="s">
        <v>50</v>
      </c>
      <c r="AI45" s="79">
        <v>1.95</v>
      </c>
      <c r="AK45" s="75">
        <v>43</v>
      </c>
      <c r="AL45" s="76">
        <f t="shared" si="8"/>
        <v>1960</v>
      </c>
      <c r="AM45" s="76" t="s">
        <v>50</v>
      </c>
      <c r="AN45" s="76">
        <f t="shared" si="9"/>
        <v>2080</v>
      </c>
      <c r="AO45" s="76"/>
      <c r="AP45" s="78">
        <v>1.96</v>
      </c>
      <c r="AQ45" s="76" t="s">
        <v>50</v>
      </c>
      <c r="AR45" s="79">
        <v>2.08</v>
      </c>
      <c r="AT45" s="75">
        <v>43</v>
      </c>
      <c r="AU45" s="76">
        <f t="shared" si="10"/>
        <v>1930</v>
      </c>
      <c r="AV45" s="76" t="s">
        <v>50</v>
      </c>
      <c r="AW45" s="76">
        <f t="shared" si="11"/>
        <v>1980</v>
      </c>
      <c r="AX45" s="76"/>
      <c r="AY45" s="78">
        <v>1.93</v>
      </c>
      <c r="AZ45" s="76" t="s">
        <v>50</v>
      </c>
      <c r="BA45" s="79">
        <v>1.98</v>
      </c>
    </row>
    <row r="46" spans="1:53" x14ac:dyDescent="0.25">
      <c r="A46" s="75">
        <v>44</v>
      </c>
      <c r="B46" s="76">
        <f t="shared" si="0"/>
        <v>1910</v>
      </c>
      <c r="C46" s="76" t="s">
        <v>50</v>
      </c>
      <c r="D46" s="76">
        <f t="shared" si="1"/>
        <v>2020</v>
      </c>
      <c r="E46" s="76"/>
      <c r="F46" s="78">
        <v>1.91</v>
      </c>
      <c r="G46" s="76" t="s">
        <v>50</v>
      </c>
      <c r="H46" s="79">
        <v>2.02</v>
      </c>
      <c r="J46" s="75">
        <v>44</v>
      </c>
      <c r="K46" s="77">
        <f t="shared" si="12"/>
        <v>1550</v>
      </c>
      <c r="L46" s="77" t="s">
        <v>50</v>
      </c>
      <c r="M46" s="77">
        <f t="shared" si="13"/>
        <v>1610</v>
      </c>
      <c r="N46" s="77"/>
      <c r="O46" s="84">
        <v>1.55</v>
      </c>
      <c r="P46" s="84" t="s">
        <v>50</v>
      </c>
      <c r="Q46" s="85">
        <v>1.61</v>
      </c>
      <c r="S46" s="75">
        <v>44</v>
      </c>
      <c r="T46" s="77">
        <f t="shared" si="4"/>
        <v>1600</v>
      </c>
      <c r="U46" s="76" t="s">
        <v>50</v>
      </c>
      <c r="V46" s="77">
        <f t="shared" si="5"/>
        <v>1710</v>
      </c>
      <c r="W46" s="77"/>
      <c r="X46" s="78">
        <v>1.6</v>
      </c>
      <c r="Y46" s="76" t="s">
        <v>50</v>
      </c>
      <c r="Z46" s="79">
        <v>1.71</v>
      </c>
      <c r="AB46" s="75">
        <v>44</v>
      </c>
      <c r="AC46" s="76">
        <f t="shared" si="6"/>
        <v>1880</v>
      </c>
      <c r="AD46" s="76" t="s">
        <v>50</v>
      </c>
      <c r="AE46" s="76">
        <f t="shared" si="7"/>
        <v>1950</v>
      </c>
      <c r="AF46" s="76"/>
      <c r="AG46" s="78">
        <v>1.88</v>
      </c>
      <c r="AH46" s="76" t="s">
        <v>50</v>
      </c>
      <c r="AI46" s="79">
        <v>1.95</v>
      </c>
      <c r="AK46" s="75">
        <v>44</v>
      </c>
      <c r="AL46" s="76">
        <f t="shared" si="8"/>
        <v>1970</v>
      </c>
      <c r="AM46" s="76" t="s">
        <v>50</v>
      </c>
      <c r="AN46" s="76">
        <f t="shared" si="9"/>
        <v>2090</v>
      </c>
      <c r="AO46" s="76"/>
      <c r="AP46" s="78">
        <v>1.97</v>
      </c>
      <c r="AQ46" s="76" t="s">
        <v>50</v>
      </c>
      <c r="AR46" s="79">
        <v>2.09</v>
      </c>
      <c r="AT46" s="75">
        <v>44</v>
      </c>
      <c r="AU46" s="76">
        <f t="shared" si="10"/>
        <v>1940</v>
      </c>
      <c r="AV46" s="76" t="s">
        <v>50</v>
      </c>
      <c r="AW46" s="76">
        <f t="shared" si="11"/>
        <v>1990</v>
      </c>
      <c r="AX46" s="76"/>
      <c r="AY46" s="78">
        <v>1.94</v>
      </c>
      <c r="AZ46" s="76" t="s">
        <v>50</v>
      </c>
      <c r="BA46" s="79">
        <v>1.99</v>
      </c>
    </row>
    <row r="47" spans="1:53" x14ac:dyDescent="0.25">
      <c r="A47" s="75">
        <v>45</v>
      </c>
      <c r="B47" s="76">
        <f t="shared" si="0"/>
        <v>1920</v>
      </c>
      <c r="C47" s="76" t="s">
        <v>50</v>
      </c>
      <c r="D47" s="76">
        <f t="shared" si="1"/>
        <v>2029.9999999999998</v>
      </c>
      <c r="E47" s="76"/>
      <c r="F47" s="78">
        <v>1.92</v>
      </c>
      <c r="G47" s="76" t="s">
        <v>50</v>
      </c>
      <c r="H47" s="79">
        <v>2.0299999999999998</v>
      </c>
      <c r="J47" s="75">
        <v>45</v>
      </c>
      <c r="K47" s="77">
        <f t="shared" si="12"/>
        <v>1550</v>
      </c>
      <c r="L47" s="77" t="s">
        <v>50</v>
      </c>
      <c r="M47" s="77">
        <f t="shared" si="13"/>
        <v>1610</v>
      </c>
      <c r="N47" s="77"/>
      <c r="O47" s="84">
        <v>1.55</v>
      </c>
      <c r="P47" s="84" t="s">
        <v>50</v>
      </c>
      <c r="Q47" s="85">
        <v>1.61</v>
      </c>
      <c r="S47" s="75">
        <v>45</v>
      </c>
      <c r="T47" s="77">
        <f t="shared" si="4"/>
        <v>1600</v>
      </c>
      <c r="U47" s="76" t="s">
        <v>50</v>
      </c>
      <c r="V47" s="77">
        <f t="shared" si="5"/>
        <v>1710</v>
      </c>
      <c r="W47" s="77"/>
      <c r="X47" s="78">
        <v>1.6</v>
      </c>
      <c r="Y47" s="76" t="s">
        <v>50</v>
      </c>
      <c r="Z47" s="79">
        <v>1.71</v>
      </c>
      <c r="AB47" s="75">
        <v>45</v>
      </c>
      <c r="AC47" s="76">
        <f t="shared" si="6"/>
        <v>1880</v>
      </c>
      <c r="AD47" s="76" t="s">
        <v>50</v>
      </c>
      <c r="AE47" s="76">
        <f t="shared" si="7"/>
        <v>1950</v>
      </c>
      <c r="AF47" s="76"/>
      <c r="AG47" s="78">
        <v>1.88</v>
      </c>
      <c r="AH47" s="76" t="s">
        <v>50</v>
      </c>
      <c r="AI47" s="79">
        <v>1.95</v>
      </c>
      <c r="AK47" s="75">
        <v>45</v>
      </c>
      <c r="AL47" s="76">
        <f t="shared" si="8"/>
        <v>1970</v>
      </c>
      <c r="AM47" s="76" t="s">
        <v>50</v>
      </c>
      <c r="AN47" s="76">
        <f t="shared" si="9"/>
        <v>2090</v>
      </c>
      <c r="AO47" s="76"/>
      <c r="AP47" s="78">
        <v>1.97</v>
      </c>
      <c r="AQ47" s="76" t="s">
        <v>50</v>
      </c>
      <c r="AR47" s="79">
        <v>2.09</v>
      </c>
      <c r="AT47" s="75">
        <v>45</v>
      </c>
      <c r="AU47" s="76">
        <f t="shared" si="10"/>
        <v>1950</v>
      </c>
      <c r="AV47" s="76" t="s">
        <v>50</v>
      </c>
      <c r="AW47" s="76">
        <f t="shared" si="11"/>
        <v>2000</v>
      </c>
      <c r="AX47" s="76"/>
      <c r="AY47" s="78">
        <v>1.95</v>
      </c>
      <c r="AZ47" s="76" t="s">
        <v>50</v>
      </c>
      <c r="BA47" s="79">
        <v>2</v>
      </c>
    </row>
    <row r="48" spans="1:53" x14ac:dyDescent="0.25">
      <c r="A48" s="75">
        <v>46</v>
      </c>
      <c r="B48" s="76">
        <f t="shared" si="0"/>
        <v>1920</v>
      </c>
      <c r="C48" s="76" t="s">
        <v>50</v>
      </c>
      <c r="D48" s="76">
        <f t="shared" si="1"/>
        <v>2029.9999999999998</v>
      </c>
      <c r="E48" s="76"/>
      <c r="F48" s="78">
        <v>1.92</v>
      </c>
      <c r="G48" s="76" t="s">
        <v>50</v>
      </c>
      <c r="H48" s="79">
        <v>2.0299999999999998</v>
      </c>
      <c r="J48" s="75">
        <v>46</v>
      </c>
      <c r="K48" s="77">
        <f t="shared" si="12"/>
        <v>1550</v>
      </c>
      <c r="L48" s="77" t="s">
        <v>50</v>
      </c>
      <c r="M48" s="77">
        <f t="shared" si="13"/>
        <v>1610</v>
      </c>
      <c r="N48" s="77"/>
      <c r="O48" s="84">
        <v>1.55</v>
      </c>
      <c r="P48" s="84" t="s">
        <v>50</v>
      </c>
      <c r="Q48" s="85">
        <v>1.61</v>
      </c>
      <c r="S48" s="75">
        <v>46</v>
      </c>
      <c r="T48" s="77">
        <f t="shared" si="4"/>
        <v>1600</v>
      </c>
      <c r="U48" s="76" t="s">
        <v>50</v>
      </c>
      <c r="V48" s="77">
        <f t="shared" si="5"/>
        <v>1720</v>
      </c>
      <c r="W48" s="77"/>
      <c r="X48" s="78">
        <v>1.6</v>
      </c>
      <c r="Y48" s="76" t="s">
        <v>50</v>
      </c>
      <c r="Z48" s="79">
        <v>1.72</v>
      </c>
      <c r="AB48" s="75">
        <v>46</v>
      </c>
      <c r="AC48" s="76">
        <f t="shared" si="6"/>
        <v>1880</v>
      </c>
      <c r="AD48" s="76" t="s">
        <v>50</v>
      </c>
      <c r="AE48" s="76">
        <f t="shared" si="7"/>
        <v>1960</v>
      </c>
      <c r="AF48" s="76"/>
      <c r="AG48" s="78">
        <v>1.88</v>
      </c>
      <c r="AH48" s="76" t="s">
        <v>50</v>
      </c>
      <c r="AI48" s="79">
        <v>1.96</v>
      </c>
      <c r="AK48" s="75">
        <v>46</v>
      </c>
      <c r="AL48" s="76">
        <f t="shared" si="8"/>
        <v>1970</v>
      </c>
      <c r="AM48" s="76" t="s">
        <v>50</v>
      </c>
      <c r="AN48" s="76">
        <f t="shared" si="9"/>
        <v>2090</v>
      </c>
      <c r="AO48" s="76"/>
      <c r="AP48" s="78">
        <v>1.97</v>
      </c>
      <c r="AQ48" s="76" t="s">
        <v>50</v>
      </c>
      <c r="AR48" s="79">
        <v>2.09</v>
      </c>
      <c r="AT48" s="75">
        <v>46</v>
      </c>
      <c r="AU48" s="76">
        <f t="shared" si="10"/>
        <v>1960</v>
      </c>
      <c r="AV48" s="76" t="s">
        <v>50</v>
      </c>
      <c r="AW48" s="76">
        <f t="shared" si="11"/>
        <v>2009.9999999999998</v>
      </c>
      <c r="AX48" s="76"/>
      <c r="AY48" s="78">
        <v>1.96</v>
      </c>
      <c r="AZ48" s="76" t="s">
        <v>50</v>
      </c>
      <c r="BA48" s="79">
        <v>2.0099999999999998</v>
      </c>
    </row>
    <row r="49" spans="1:53" x14ac:dyDescent="0.25">
      <c r="A49" s="75">
        <v>47</v>
      </c>
      <c r="B49" s="76">
        <f t="shared" si="0"/>
        <v>1920</v>
      </c>
      <c r="C49" s="76" t="s">
        <v>50</v>
      </c>
      <c r="D49" s="76">
        <f t="shared" si="1"/>
        <v>2029.9999999999998</v>
      </c>
      <c r="E49" s="76"/>
      <c r="F49" s="78">
        <v>1.92</v>
      </c>
      <c r="G49" s="76" t="s">
        <v>50</v>
      </c>
      <c r="H49" s="79">
        <v>2.0299999999999998</v>
      </c>
      <c r="J49" s="75">
        <v>47</v>
      </c>
      <c r="K49" s="77">
        <f t="shared" si="12"/>
        <v>1550</v>
      </c>
      <c r="L49" s="77" t="s">
        <v>50</v>
      </c>
      <c r="M49" s="77">
        <f t="shared" si="13"/>
        <v>1610</v>
      </c>
      <c r="N49" s="77"/>
      <c r="O49" s="84">
        <v>1.55</v>
      </c>
      <c r="P49" s="84" t="s">
        <v>50</v>
      </c>
      <c r="Q49" s="85">
        <v>1.61</v>
      </c>
      <c r="S49" s="75">
        <v>47</v>
      </c>
      <c r="T49" s="77">
        <f t="shared" si="4"/>
        <v>1600</v>
      </c>
      <c r="U49" s="76" t="s">
        <v>50</v>
      </c>
      <c r="V49" s="77">
        <f t="shared" si="5"/>
        <v>1720</v>
      </c>
      <c r="W49" s="77"/>
      <c r="X49" s="78">
        <v>1.6</v>
      </c>
      <c r="Y49" s="76" t="s">
        <v>50</v>
      </c>
      <c r="Z49" s="79">
        <v>1.72</v>
      </c>
      <c r="AB49" s="75">
        <v>47</v>
      </c>
      <c r="AC49" s="76">
        <f t="shared" si="6"/>
        <v>1880</v>
      </c>
      <c r="AD49" s="76" t="s">
        <v>50</v>
      </c>
      <c r="AE49" s="76">
        <f t="shared" si="7"/>
        <v>1960</v>
      </c>
      <c r="AF49" s="76"/>
      <c r="AG49" s="78">
        <v>1.88</v>
      </c>
      <c r="AH49" s="76" t="s">
        <v>50</v>
      </c>
      <c r="AI49" s="79">
        <v>1.96</v>
      </c>
      <c r="AK49" s="75">
        <v>47</v>
      </c>
      <c r="AL49" s="76">
        <f t="shared" si="8"/>
        <v>1970</v>
      </c>
      <c r="AM49" s="76" t="s">
        <v>50</v>
      </c>
      <c r="AN49" s="76">
        <f t="shared" si="9"/>
        <v>2090</v>
      </c>
      <c r="AO49" s="76"/>
      <c r="AP49" s="78">
        <v>1.97</v>
      </c>
      <c r="AQ49" s="76" t="s">
        <v>50</v>
      </c>
      <c r="AR49" s="79">
        <v>2.09</v>
      </c>
      <c r="AT49" s="75">
        <v>47</v>
      </c>
      <c r="AU49" s="76">
        <f t="shared" si="10"/>
        <v>1970</v>
      </c>
      <c r="AV49" s="76" t="s">
        <v>50</v>
      </c>
      <c r="AW49" s="76">
        <f t="shared" si="11"/>
        <v>2020</v>
      </c>
      <c r="AX49" s="76"/>
      <c r="AY49" s="78">
        <v>1.97</v>
      </c>
      <c r="AZ49" s="76" t="s">
        <v>50</v>
      </c>
      <c r="BA49" s="79">
        <v>2.02</v>
      </c>
    </row>
    <row r="50" spans="1:53" x14ac:dyDescent="0.25">
      <c r="A50" s="75">
        <v>48</v>
      </c>
      <c r="B50" s="76">
        <f t="shared" si="0"/>
        <v>1920</v>
      </c>
      <c r="C50" s="76" t="s">
        <v>50</v>
      </c>
      <c r="D50" s="76">
        <f t="shared" si="1"/>
        <v>2029.9999999999998</v>
      </c>
      <c r="E50" s="76"/>
      <c r="F50" s="78">
        <v>1.92</v>
      </c>
      <c r="G50" s="76" t="s">
        <v>50</v>
      </c>
      <c r="H50" s="79">
        <v>2.0299999999999998</v>
      </c>
      <c r="J50" s="75">
        <v>48</v>
      </c>
      <c r="K50" s="77">
        <f t="shared" si="12"/>
        <v>1550</v>
      </c>
      <c r="L50" s="77" t="s">
        <v>50</v>
      </c>
      <c r="M50" s="77">
        <f t="shared" si="13"/>
        <v>1610</v>
      </c>
      <c r="N50" s="77"/>
      <c r="O50" s="84">
        <v>1.55</v>
      </c>
      <c r="P50" s="84" t="s">
        <v>50</v>
      </c>
      <c r="Q50" s="85">
        <v>1.61</v>
      </c>
      <c r="S50" s="75">
        <v>48</v>
      </c>
      <c r="T50" s="77">
        <f t="shared" si="4"/>
        <v>1600</v>
      </c>
      <c r="U50" s="76" t="s">
        <v>50</v>
      </c>
      <c r="V50" s="77">
        <f t="shared" si="5"/>
        <v>1720</v>
      </c>
      <c r="W50" s="77"/>
      <c r="X50" s="78">
        <v>1.6</v>
      </c>
      <c r="Y50" s="76" t="s">
        <v>50</v>
      </c>
      <c r="Z50" s="79">
        <v>1.72</v>
      </c>
      <c r="AB50" s="75">
        <v>48</v>
      </c>
      <c r="AC50" s="76">
        <f t="shared" si="6"/>
        <v>1880</v>
      </c>
      <c r="AD50" s="76" t="s">
        <v>50</v>
      </c>
      <c r="AE50" s="76">
        <f t="shared" si="7"/>
        <v>1960</v>
      </c>
      <c r="AF50" s="76"/>
      <c r="AG50" s="78">
        <v>1.88</v>
      </c>
      <c r="AH50" s="76" t="s">
        <v>50</v>
      </c>
      <c r="AI50" s="79">
        <v>1.96</v>
      </c>
      <c r="AK50" s="75">
        <v>48</v>
      </c>
      <c r="AL50" s="76">
        <f t="shared" si="8"/>
        <v>1980</v>
      </c>
      <c r="AM50" s="76" t="s">
        <v>50</v>
      </c>
      <c r="AN50" s="76">
        <f t="shared" si="9"/>
        <v>2100</v>
      </c>
      <c r="AO50" s="76"/>
      <c r="AP50" s="78">
        <v>1.98</v>
      </c>
      <c r="AQ50" s="76" t="s">
        <v>50</v>
      </c>
      <c r="AR50" s="79">
        <v>2.1</v>
      </c>
      <c r="AT50" s="75">
        <v>48</v>
      </c>
      <c r="AU50" s="76">
        <f t="shared" si="10"/>
        <v>1980</v>
      </c>
      <c r="AV50" s="76" t="s">
        <v>50</v>
      </c>
      <c r="AW50" s="76">
        <f t="shared" si="11"/>
        <v>2029.9999999999998</v>
      </c>
      <c r="AX50" s="76"/>
      <c r="AY50" s="78">
        <v>1.98</v>
      </c>
      <c r="AZ50" s="76" t="s">
        <v>50</v>
      </c>
      <c r="BA50" s="79">
        <v>2.0299999999999998</v>
      </c>
    </row>
    <row r="51" spans="1:53" x14ac:dyDescent="0.25">
      <c r="A51" s="75">
        <v>49</v>
      </c>
      <c r="B51" s="76">
        <f t="shared" si="0"/>
        <v>1920</v>
      </c>
      <c r="C51" s="76" t="s">
        <v>50</v>
      </c>
      <c r="D51" s="76">
        <f t="shared" si="1"/>
        <v>2029.9999999999998</v>
      </c>
      <c r="E51" s="76"/>
      <c r="F51" s="78">
        <v>1.92</v>
      </c>
      <c r="G51" s="76" t="s">
        <v>50</v>
      </c>
      <c r="H51" s="79">
        <v>2.0299999999999998</v>
      </c>
      <c r="J51" s="75">
        <v>49</v>
      </c>
      <c r="K51" s="77">
        <f t="shared" si="12"/>
        <v>1550</v>
      </c>
      <c r="L51" s="77" t="s">
        <v>50</v>
      </c>
      <c r="M51" s="77">
        <f t="shared" si="13"/>
        <v>1610</v>
      </c>
      <c r="N51" s="77"/>
      <c r="O51" s="84">
        <v>1.55</v>
      </c>
      <c r="P51" s="84" t="s">
        <v>50</v>
      </c>
      <c r="Q51" s="85">
        <v>1.61</v>
      </c>
      <c r="S51" s="75">
        <v>49</v>
      </c>
      <c r="T51" s="77">
        <f t="shared" si="4"/>
        <v>1600</v>
      </c>
      <c r="U51" s="76" t="s">
        <v>50</v>
      </c>
      <c r="V51" s="77">
        <f t="shared" si="5"/>
        <v>1720</v>
      </c>
      <c r="W51" s="77"/>
      <c r="X51" s="78">
        <v>1.6</v>
      </c>
      <c r="Y51" s="76" t="s">
        <v>50</v>
      </c>
      <c r="Z51" s="79">
        <v>1.72</v>
      </c>
      <c r="AB51" s="75">
        <v>49</v>
      </c>
      <c r="AC51" s="76">
        <f t="shared" si="6"/>
        <v>1880</v>
      </c>
      <c r="AD51" s="76" t="s">
        <v>50</v>
      </c>
      <c r="AE51" s="76">
        <f t="shared" si="7"/>
        <v>1960</v>
      </c>
      <c r="AF51" s="76"/>
      <c r="AG51" s="78">
        <v>1.88</v>
      </c>
      <c r="AH51" s="76" t="s">
        <v>50</v>
      </c>
      <c r="AI51" s="79">
        <v>1.96</v>
      </c>
      <c r="AK51" s="75">
        <v>49</v>
      </c>
      <c r="AL51" s="76">
        <f t="shared" si="8"/>
        <v>1980</v>
      </c>
      <c r="AM51" s="76" t="s">
        <v>50</v>
      </c>
      <c r="AN51" s="76">
        <f t="shared" si="9"/>
        <v>2100</v>
      </c>
      <c r="AO51" s="76"/>
      <c r="AP51" s="78">
        <v>1.98</v>
      </c>
      <c r="AQ51" s="76" t="s">
        <v>50</v>
      </c>
      <c r="AR51" s="79">
        <v>2.1</v>
      </c>
      <c r="AT51" s="75">
        <v>49</v>
      </c>
      <c r="AU51" s="76">
        <f t="shared" si="10"/>
        <v>1990</v>
      </c>
      <c r="AV51" s="76" t="s">
        <v>50</v>
      </c>
      <c r="AW51" s="76">
        <f t="shared" si="11"/>
        <v>2040</v>
      </c>
      <c r="AX51" s="76"/>
      <c r="AY51" s="78">
        <v>1.99</v>
      </c>
      <c r="AZ51" s="76" t="s">
        <v>50</v>
      </c>
      <c r="BA51" s="79">
        <v>2.04</v>
      </c>
    </row>
    <row r="52" spans="1:53" x14ac:dyDescent="0.25">
      <c r="A52" s="75">
        <v>50</v>
      </c>
      <c r="B52" s="76">
        <f t="shared" si="0"/>
        <v>1920</v>
      </c>
      <c r="C52" s="76" t="s">
        <v>50</v>
      </c>
      <c r="D52" s="76">
        <f t="shared" si="1"/>
        <v>2029.9999999999998</v>
      </c>
      <c r="E52" s="76"/>
      <c r="F52" s="78">
        <v>1.92</v>
      </c>
      <c r="G52" s="76" t="s">
        <v>50</v>
      </c>
      <c r="H52" s="79">
        <v>2.0299999999999998</v>
      </c>
      <c r="J52" s="75">
        <v>50</v>
      </c>
      <c r="K52" s="77">
        <f t="shared" si="12"/>
        <v>1550</v>
      </c>
      <c r="L52" s="77" t="s">
        <v>50</v>
      </c>
      <c r="M52" s="77">
        <f t="shared" si="13"/>
        <v>1610</v>
      </c>
      <c r="N52" s="77"/>
      <c r="O52" s="84">
        <v>1.55</v>
      </c>
      <c r="P52" s="84" t="s">
        <v>50</v>
      </c>
      <c r="Q52" s="85">
        <v>1.61</v>
      </c>
      <c r="S52" s="75">
        <v>50</v>
      </c>
      <c r="T52" s="77">
        <f t="shared" si="4"/>
        <v>1600</v>
      </c>
      <c r="U52" s="76" t="s">
        <v>50</v>
      </c>
      <c r="V52" s="77">
        <f t="shared" si="5"/>
        <v>1720</v>
      </c>
      <c r="W52" s="77"/>
      <c r="X52" s="78">
        <v>1.6</v>
      </c>
      <c r="Y52" s="76" t="s">
        <v>50</v>
      </c>
      <c r="Z52" s="79">
        <v>1.72</v>
      </c>
      <c r="AB52" s="75">
        <v>50</v>
      </c>
      <c r="AC52" s="76">
        <f t="shared" si="6"/>
        <v>1880</v>
      </c>
      <c r="AD52" s="76" t="s">
        <v>50</v>
      </c>
      <c r="AE52" s="76">
        <f t="shared" si="7"/>
        <v>1960</v>
      </c>
      <c r="AF52" s="76"/>
      <c r="AG52" s="78">
        <v>1.88</v>
      </c>
      <c r="AH52" s="76" t="s">
        <v>50</v>
      </c>
      <c r="AI52" s="79">
        <v>1.96</v>
      </c>
      <c r="AK52" s="75">
        <v>50</v>
      </c>
      <c r="AL52" s="76">
        <f t="shared" si="8"/>
        <v>1980</v>
      </c>
      <c r="AM52" s="76" t="s">
        <v>50</v>
      </c>
      <c r="AN52" s="76">
        <f t="shared" si="9"/>
        <v>2100</v>
      </c>
      <c r="AO52" s="76"/>
      <c r="AP52" s="78">
        <v>1.98</v>
      </c>
      <c r="AQ52" s="76" t="s">
        <v>50</v>
      </c>
      <c r="AR52" s="79">
        <v>2.1</v>
      </c>
      <c r="AT52" s="75">
        <v>50</v>
      </c>
      <c r="AU52" s="76">
        <f t="shared" si="10"/>
        <v>1990</v>
      </c>
      <c r="AV52" s="76" t="s">
        <v>50</v>
      </c>
      <c r="AW52" s="76">
        <f t="shared" si="11"/>
        <v>2040</v>
      </c>
      <c r="AX52" s="76"/>
      <c r="AY52" s="78">
        <v>1.99</v>
      </c>
      <c r="AZ52" s="76" t="s">
        <v>50</v>
      </c>
      <c r="BA52" s="79">
        <v>2.04</v>
      </c>
    </row>
    <row r="53" spans="1:53" x14ac:dyDescent="0.25">
      <c r="A53" s="75">
        <v>51</v>
      </c>
      <c r="B53" s="76">
        <f t="shared" si="0"/>
        <v>1920</v>
      </c>
      <c r="C53" s="76" t="s">
        <v>50</v>
      </c>
      <c r="D53" s="76">
        <f t="shared" si="1"/>
        <v>2029.9999999999998</v>
      </c>
      <c r="E53" s="76"/>
      <c r="F53" s="78">
        <v>1.92</v>
      </c>
      <c r="G53" s="76" t="s">
        <v>50</v>
      </c>
      <c r="H53" s="79">
        <v>2.0299999999999998</v>
      </c>
      <c r="J53" s="75">
        <v>51</v>
      </c>
      <c r="K53" s="77">
        <f t="shared" si="12"/>
        <v>1550</v>
      </c>
      <c r="L53" s="77" t="s">
        <v>50</v>
      </c>
      <c r="M53" s="77">
        <f t="shared" si="13"/>
        <v>1610</v>
      </c>
      <c r="N53" s="77"/>
      <c r="O53" s="84">
        <v>1.55</v>
      </c>
      <c r="P53" s="84" t="s">
        <v>50</v>
      </c>
      <c r="Q53" s="85">
        <v>1.61</v>
      </c>
      <c r="S53" s="75">
        <v>51</v>
      </c>
      <c r="T53" s="77">
        <f t="shared" si="4"/>
        <v>1600</v>
      </c>
      <c r="U53" s="76" t="s">
        <v>50</v>
      </c>
      <c r="V53" s="77">
        <f t="shared" si="5"/>
        <v>1720</v>
      </c>
      <c r="W53" s="77"/>
      <c r="X53" s="78">
        <v>1.6</v>
      </c>
      <c r="Y53" s="76" t="s">
        <v>50</v>
      </c>
      <c r="Z53" s="79">
        <v>1.72</v>
      </c>
      <c r="AB53" s="75">
        <v>51</v>
      </c>
      <c r="AC53" s="76">
        <f t="shared" si="6"/>
        <v>1880</v>
      </c>
      <c r="AD53" s="76" t="s">
        <v>50</v>
      </c>
      <c r="AE53" s="76">
        <f t="shared" si="7"/>
        <v>1960</v>
      </c>
      <c r="AF53" s="76"/>
      <c r="AG53" s="78">
        <v>1.88</v>
      </c>
      <c r="AH53" s="76" t="s">
        <v>50</v>
      </c>
      <c r="AI53" s="79">
        <v>1.96</v>
      </c>
      <c r="AK53" s="75">
        <v>51</v>
      </c>
      <c r="AL53" s="76">
        <f t="shared" si="8"/>
        <v>1980</v>
      </c>
      <c r="AM53" s="76" t="s">
        <v>50</v>
      </c>
      <c r="AN53" s="76">
        <f t="shared" si="9"/>
        <v>2100</v>
      </c>
      <c r="AO53" s="76"/>
      <c r="AP53" s="78">
        <v>1.98</v>
      </c>
      <c r="AQ53" s="76" t="s">
        <v>50</v>
      </c>
      <c r="AR53" s="79">
        <v>2.1</v>
      </c>
      <c r="AT53" s="75">
        <v>51</v>
      </c>
      <c r="AU53" s="76">
        <f t="shared" si="10"/>
        <v>1990</v>
      </c>
      <c r="AV53" s="76" t="s">
        <v>50</v>
      </c>
      <c r="AW53" s="76">
        <f t="shared" si="11"/>
        <v>2040</v>
      </c>
      <c r="AX53" s="76"/>
      <c r="AY53" s="78">
        <v>1.99</v>
      </c>
      <c r="AZ53" s="76" t="s">
        <v>50</v>
      </c>
      <c r="BA53" s="79">
        <v>2.04</v>
      </c>
    </row>
    <row r="54" spans="1:53" x14ac:dyDescent="0.25">
      <c r="A54" s="75">
        <v>52</v>
      </c>
      <c r="B54" s="76">
        <f t="shared" si="0"/>
        <v>1920</v>
      </c>
      <c r="C54" s="76" t="s">
        <v>50</v>
      </c>
      <c r="D54" s="76">
        <f t="shared" si="1"/>
        <v>2029.9999999999998</v>
      </c>
      <c r="E54" s="76"/>
      <c r="F54" s="78">
        <v>1.92</v>
      </c>
      <c r="G54" s="76" t="s">
        <v>50</v>
      </c>
      <c r="H54" s="79">
        <v>2.0299999999999998</v>
      </c>
      <c r="J54" s="75">
        <v>52</v>
      </c>
      <c r="K54" s="77">
        <f t="shared" si="12"/>
        <v>1550</v>
      </c>
      <c r="L54" s="77" t="s">
        <v>50</v>
      </c>
      <c r="M54" s="77">
        <f t="shared" si="13"/>
        <v>1610</v>
      </c>
      <c r="N54" s="77"/>
      <c r="O54" s="84">
        <v>1.55</v>
      </c>
      <c r="P54" s="84" t="s">
        <v>50</v>
      </c>
      <c r="Q54" s="85">
        <v>1.61</v>
      </c>
      <c r="S54" s="75">
        <v>52</v>
      </c>
      <c r="T54" s="77">
        <f t="shared" si="4"/>
        <v>1600</v>
      </c>
      <c r="U54" s="76" t="s">
        <v>50</v>
      </c>
      <c r="V54" s="77">
        <f t="shared" si="5"/>
        <v>1720</v>
      </c>
      <c r="W54" s="77"/>
      <c r="X54" s="78">
        <v>1.6</v>
      </c>
      <c r="Y54" s="76" t="s">
        <v>50</v>
      </c>
      <c r="Z54" s="79">
        <v>1.72</v>
      </c>
      <c r="AB54" s="75">
        <v>52</v>
      </c>
      <c r="AC54" s="76">
        <f t="shared" si="6"/>
        <v>1880</v>
      </c>
      <c r="AD54" s="76" t="s">
        <v>50</v>
      </c>
      <c r="AE54" s="76">
        <f t="shared" si="7"/>
        <v>1960</v>
      </c>
      <c r="AF54" s="76"/>
      <c r="AG54" s="78">
        <v>1.88</v>
      </c>
      <c r="AH54" s="76" t="s">
        <v>50</v>
      </c>
      <c r="AI54" s="79">
        <v>1.96</v>
      </c>
      <c r="AK54" s="75">
        <v>52</v>
      </c>
      <c r="AL54" s="76">
        <f t="shared" si="8"/>
        <v>1990</v>
      </c>
      <c r="AM54" s="76" t="s">
        <v>50</v>
      </c>
      <c r="AN54" s="76">
        <f t="shared" si="9"/>
        <v>2110</v>
      </c>
      <c r="AO54" s="76"/>
      <c r="AP54" s="78">
        <v>1.99</v>
      </c>
      <c r="AQ54" s="76" t="s">
        <v>50</v>
      </c>
      <c r="AR54" s="79">
        <v>2.11</v>
      </c>
      <c r="AT54" s="75">
        <v>52</v>
      </c>
      <c r="AU54" s="76">
        <f t="shared" si="10"/>
        <v>1990</v>
      </c>
      <c r="AV54" s="76" t="s">
        <v>50</v>
      </c>
      <c r="AW54" s="76">
        <f t="shared" si="11"/>
        <v>2040</v>
      </c>
      <c r="AX54" s="76"/>
      <c r="AY54" s="78">
        <v>1.99</v>
      </c>
      <c r="AZ54" s="76" t="s">
        <v>50</v>
      </c>
      <c r="BA54" s="79">
        <v>2.04</v>
      </c>
    </row>
    <row r="55" spans="1:53" x14ac:dyDescent="0.25">
      <c r="A55" s="75">
        <v>53</v>
      </c>
      <c r="B55" s="76">
        <f t="shared" si="0"/>
        <v>1920</v>
      </c>
      <c r="C55" s="76" t="s">
        <v>50</v>
      </c>
      <c r="D55" s="76">
        <f t="shared" si="1"/>
        <v>2029.9999999999998</v>
      </c>
      <c r="E55" s="76"/>
      <c r="F55" s="78">
        <v>1.92</v>
      </c>
      <c r="G55" s="76" t="s">
        <v>50</v>
      </c>
      <c r="H55" s="79">
        <v>2.0299999999999998</v>
      </c>
      <c r="J55" s="75">
        <v>53</v>
      </c>
      <c r="K55" s="77">
        <f t="shared" si="12"/>
        <v>1550</v>
      </c>
      <c r="L55" s="77" t="s">
        <v>50</v>
      </c>
      <c r="M55" s="77">
        <f t="shared" si="13"/>
        <v>1610</v>
      </c>
      <c r="N55" s="77"/>
      <c r="O55" s="84">
        <v>1.55</v>
      </c>
      <c r="P55" s="84" t="s">
        <v>50</v>
      </c>
      <c r="Q55" s="85">
        <v>1.61</v>
      </c>
      <c r="S55" s="75">
        <v>53</v>
      </c>
      <c r="T55" s="77">
        <f t="shared" si="4"/>
        <v>1610</v>
      </c>
      <c r="U55" s="76" t="s">
        <v>50</v>
      </c>
      <c r="V55" s="77">
        <f t="shared" si="5"/>
        <v>1720</v>
      </c>
      <c r="W55" s="77"/>
      <c r="X55" s="78">
        <v>1.61</v>
      </c>
      <c r="Y55" s="76" t="s">
        <v>50</v>
      </c>
      <c r="Z55" s="79">
        <v>1.72</v>
      </c>
      <c r="AB55" s="75">
        <v>53</v>
      </c>
      <c r="AC55" s="76">
        <f t="shared" si="6"/>
        <v>1880</v>
      </c>
      <c r="AD55" s="76" t="s">
        <v>50</v>
      </c>
      <c r="AE55" s="76">
        <f t="shared" si="7"/>
        <v>1960</v>
      </c>
      <c r="AF55" s="76"/>
      <c r="AG55" s="78">
        <v>1.88</v>
      </c>
      <c r="AH55" s="76" t="s">
        <v>50</v>
      </c>
      <c r="AI55" s="79">
        <v>1.96</v>
      </c>
      <c r="AK55" s="75">
        <v>53</v>
      </c>
      <c r="AL55" s="76">
        <f t="shared" si="8"/>
        <v>1990</v>
      </c>
      <c r="AM55" s="76" t="s">
        <v>50</v>
      </c>
      <c r="AN55" s="76">
        <f t="shared" si="9"/>
        <v>2110</v>
      </c>
      <c r="AO55" s="76"/>
      <c r="AP55" s="78">
        <v>1.99</v>
      </c>
      <c r="AQ55" s="76" t="s">
        <v>50</v>
      </c>
      <c r="AR55" s="79">
        <v>2.11</v>
      </c>
      <c r="AT55" s="75">
        <v>53</v>
      </c>
      <c r="AU55" s="76">
        <f t="shared" si="10"/>
        <v>1990</v>
      </c>
      <c r="AV55" s="76" t="s">
        <v>50</v>
      </c>
      <c r="AW55" s="76">
        <f t="shared" si="11"/>
        <v>2040</v>
      </c>
      <c r="AX55" s="76"/>
      <c r="AY55" s="78">
        <v>1.99</v>
      </c>
      <c r="AZ55" s="76" t="s">
        <v>50</v>
      </c>
      <c r="BA55" s="79">
        <v>2.04</v>
      </c>
    </row>
    <row r="56" spans="1:53" x14ac:dyDescent="0.25">
      <c r="A56" s="75">
        <v>54</v>
      </c>
      <c r="B56" s="76">
        <f t="shared" si="0"/>
        <v>1920</v>
      </c>
      <c r="C56" s="76" t="s">
        <v>50</v>
      </c>
      <c r="D56" s="76">
        <f t="shared" si="1"/>
        <v>2029.9999999999998</v>
      </c>
      <c r="E56" s="76"/>
      <c r="F56" s="78">
        <v>1.92</v>
      </c>
      <c r="G56" s="76" t="s">
        <v>50</v>
      </c>
      <c r="H56" s="79">
        <v>2.0299999999999998</v>
      </c>
      <c r="J56" s="75">
        <v>54</v>
      </c>
      <c r="K56" s="77">
        <f t="shared" si="12"/>
        <v>1550</v>
      </c>
      <c r="L56" s="77" t="s">
        <v>50</v>
      </c>
      <c r="M56" s="77">
        <f t="shared" si="13"/>
        <v>1610</v>
      </c>
      <c r="N56" s="77"/>
      <c r="O56" s="84">
        <v>1.55</v>
      </c>
      <c r="P56" s="84" t="s">
        <v>50</v>
      </c>
      <c r="Q56" s="85">
        <v>1.61</v>
      </c>
      <c r="S56" s="75">
        <v>54</v>
      </c>
      <c r="T56" s="77">
        <f t="shared" si="4"/>
        <v>1610</v>
      </c>
      <c r="U56" s="76" t="s">
        <v>50</v>
      </c>
      <c r="V56" s="77">
        <f t="shared" si="5"/>
        <v>1720</v>
      </c>
      <c r="W56" s="77"/>
      <c r="X56" s="78">
        <v>1.61</v>
      </c>
      <c r="Y56" s="76" t="s">
        <v>50</v>
      </c>
      <c r="Z56" s="79">
        <v>1.72</v>
      </c>
      <c r="AB56" s="75">
        <v>54</v>
      </c>
      <c r="AC56" s="76">
        <f t="shared" si="6"/>
        <v>1890</v>
      </c>
      <c r="AD56" s="76" t="s">
        <v>50</v>
      </c>
      <c r="AE56" s="76">
        <f t="shared" si="7"/>
        <v>1960</v>
      </c>
      <c r="AF56" s="76"/>
      <c r="AG56" s="78">
        <v>1.89</v>
      </c>
      <c r="AH56" s="76" t="s">
        <v>50</v>
      </c>
      <c r="AI56" s="79">
        <v>1.96</v>
      </c>
      <c r="AK56" s="75">
        <v>54</v>
      </c>
      <c r="AL56" s="76">
        <f t="shared" si="8"/>
        <v>1990</v>
      </c>
      <c r="AM56" s="76" t="s">
        <v>50</v>
      </c>
      <c r="AN56" s="76">
        <f t="shared" si="9"/>
        <v>2110</v>
      </c>
      <c r="AO56" s="76"/>
      <c r="AP56" s="78">
        <v>1.99</v>
      </c>
      <c r="AQ56" s="76" t="s">
        <v>50</v>
      </c>
      <c r="AR56" s="79">
        <v>2.11</v>
      </c>
      <c r="AT56" s="75">
        <v>54</v>
      </c>
      <c r="AU56" s="76">
        <f t="shared" si="10"/>
        <v>1990</v>
      </c>
      <c r="AV56" s="76" t="s">
        <v>50</v>
      </c>
      <c r="AW56" s="76">
        <f t="shared" si="11"/>
        <v>2040</v>
      </c>
      <c r="AX56" s="76"/>
      <c r="AY56" s="78">
        <v>1.99</v>
      </c>
      <c r="AZ56" s="76" t="s">
        <v>50</v>
      </c>
      <c r="BA56" s="79">
        <v>2.04</v>
      </c>
    </row>
    <row r="57" spans="1:53" x14ac:dyDescent="0.25">
      <c r="A57" s="75">
        <v>55</v>
      </c>
      <c r="B57" s="76">
        <f t="shared" si="0"/>
        <v>1930</v>
      </c>
      <c r="C57" s="76" t="s">
        <v>50</v>
      </c>
      <c r="D57" s="76">
        <f t="shared" si="1"/>
        <v>2040</v>
      </c>
      <c r="E57" s="76"/>
      <c r="F57" s="78">
        <v>1.93</v>
      </c>
      <c r="G57" s="76" t="s">
        <v>50</v>
      </c>
      <c r="H57" s="79">
        <v>2.04</v>
      </c>
      <c r="J57" s="75">
        <v>55</v>
      </c>
      <c r="K57" s="77">
        <f t="shared" si="12"/>
        <v>1550</v>
      </c>
      <c r="L57" s="77" t="s">
        <v>50</v>
      </c>
      <c r="M57" s="77">
        <f t="shared" si="13"/>
        <v>1610</v>
      </c>
      <c r="N57" s="77"/>
      <c r="O57" s="84">
        <v>1.55</v>
      </c>
      <c r="P57" s="84" t="s">
        <v>50</v>
      </c>
      <c r="Q57" s="85">
        <v>1.61</v>
      </c>
      <c r="S57" s="75">
        <v>55</v>
      </c>
      <c r="T57" s="77">
        <f t="shared" si="4"/>
        <v>1610</v>
      </c>
      <c r="U57" s="76" t="s">
        <v>50</v>
      </c>
      <c r="V57" s="77">
        <f t="shared" si="5"/>
        <v>1720</v>
      </c>
      <c r="W57" s="77"/>
      <c r="X57" s="78">
        <v>1.61</v>
      </c>
      <c r="Y57" s="76" t="s">
        <v>50</v>
      </c>
      <c r="Z57" s="79">
        <v>1.72</v>
      </c>
      <c r="AB57" s="75">
        <v>55</v>
      </c>
      <c r="AC57" s="76">
        <f t="shared" si="6"/>
        <v>1890</v>
      </c>
      <c r="AD57" s="76" t="s">
        <v>50</v>
      </c>
      <c r="AE57" s="76">
        <f t="shared" si="7"/>
        <v>1960</v>
      </c>
      <c r="AF57" s="76"/>
      <c r="AG57" s="78">
        <v>1.89</v>
      </c>
      <c r="AH57" s="76" t="s">
        <v>50</v>
      </c>
      <c r="AI57" s="79">
        <v>1.96</v>
      </c>
      <c r="AK57" s="75">
        <v>55</v>
      </c>
      <c r="AL57" s="76">
        <f t="shared" si="8"/>
        <v>1990</v>
      </c>
      <c r="AM57" s="76" t="s">
        <v>50</v>
      </c>
      <c r="AN57" s="76">
        <f t="shared" si="9"/>
        <v>2110</v>
      </c>
      <c r="AO57" s="76"/>
      <c r="AP57" s="78">
        <v>1.99</v>
      </c>
      <c r="AQ57" s="76" t="s">
        <v>50</v>
      </c>
      <c r="AR57" s="79">
        <v>2.11</v>
      </c>
      <c r="AT57" s="75">
        <v>55</v>
      </c>
      <c r="AU57" s="76">
        <f t="shared" si="10"/>
        <v>1990</v>
      </c>
      <c r="AV57" s="76" t="s">
        <v>50</v>
      </c>
      <c r="AW57" s="76">
        <f t="shared" si="11"/>
        <v>2040</v>
      </c>
      <c r="AX57" s="76"/>
      <c r="AY57" s="78">
        <v>1.99</v>
      </c>
      <c r="AZ57" s="76" t="s">
        <v>50</v>
      </c>
      <c r="BA57" s="79">
        <v>2.04</v>
      </c>
    </row>
    <row r="58" spans="1:53" x14ac:dyDescent="0.25">
      <c r="A58" s="75">
        <v>56</v>
      </c>
      <c r="B58" s="76">
        <f t="shared" si="0"/>
        <v>1930</v>
      </c>
      <c r="C58" s="76" t="s">
        <v>50</v>
      </c>
      <c r="D58" s="76">
        <f t="shared" si="1"/>
        <v>2040</v>
      </c>
      <c r="E58" s="76"/>
      <c r="F58" s="78">
        <v>1.93</v>
      </c>
      <c r="G58" s="76" t="s">
        <v>50</v>
      </c>
      <c r="H58" s="79">
        <v>2.04</v>
      </c>
      <c r="J58" s="75">
        <v>56</v>
      </c>
      <c r="K58" s="77">
        <f t="shared" si="12"/>
        <v>1550</v>
      </c>
      <c r="L58" s="77" t="s">
        <v>50</v>
      </c>
      <c r="M58" s="77">
        <f t="shared" si="13"/>
        <v>1610</v>
      </c>
      <c r="N58" s="77"/>
      <c r="O58" s="84">
        <v>1.55</v>
      </c>
      <c r="P58" s="84" t="s">
        <v>50</v>
      </c>
      <c r="Q58" s="85">
        <v>1.61</v>
      </c>
      <c r="S58" s="75">
        <v>56</v>
      </c>
      <c r="T58" s="77">
        <f t="shared" si="4"/>
        <v>1610</v>
      </c>
      <c r="U58" s="76" t="s">
        <v>50</v>
      </c>
      <c r="V58" s="77">
        <f t="shared" si="5"/>
        <v>1720</v>
      </c>
      <c r="W58" s="77"/>
      <c r="X58" s="78">
        <v>1.61</v>
      </c>
      <c r="Y58" s="76" t="s">
        <v>50</v>
      </c>
      <c r="Z58" s="79">
        <v>1.72</v>
      </c>
      <c r="AB58" s="75">
        <v>56</v>
      </c>
      <c r="AC58" s="76">
        <f t="shared" si="6"/>
        <v>1890</v>
      </c>
      <c r="AD58" s="76" t="s">
        <v>50</v>
      </c>
      <c r="AE58" s="76">
        <f t="shared" si="7"/>
        <v>1970</v>
      </c>
      <c r="AF58" s="76"/>
      <c r="AG58" s="78">
        <v>1.89</v>
      </c>
      <c r="AH58" s="76" t="s">
        <v>50</v>
      </c>
      <c r="AI58" s="79">
        <v>1.97</v>
      </c>
      <c r="AK58" s="75">
        <v>56</v>
      </c>
      <c r="AL58" s="76">
        <f t="shared" si="8"/>
        <v>2000</v>
      </c>
      <c r="AM58" s="76" t="s">
        <v>50</v>
      </c>
      <c r="AN58" s="76">
        <f t="shared" si="9"/>
        <v>2120</v>
      </c>
      <c r="AO58" s="76"/>
      <c r="AP58" s="78">
        <v>2</v>
      </c>
      <c r="AQ58" s="76" t="s">
        <v>50</v>
      </c>
      <c r="AR58" s="79">
        <v>2.12</v>
      </c>
      <c r="AT58" s="75">
        <v>56</v>
      </c>
      <c r="AU58" s="76">
        <f t="shared" si="10"/>
        <v>2000</v>
      </c>
      <c r="AV58" s="76" t="s">
        <v>50</v>
      </c>
      <c r="AW58" s="76">
        <f t="shared" si="11"/>
        <v>2050</v>
      </c>
      <c r="AX58" s="76"/>
      <c r="AY58" s="78">
        <v>2</v>
      </c>
      <c r="AZ58" s="76" t="s">
        <v>50</v>
      </c>
      <c r="BA58" s="79">
        <v>2.0499999999999998</v>
      </c>
    </row>
    <row r="59" spans="1:53" x14ac:dyDescent="0.25">
      <c r="A59" s="75">
        <v>57</v>
      </c>
      <c r="B59" s="76">
        <f t="shared" si="0"/>
        <v>1930</v>
      </c>
      <c r="C59" s="76" t="s">
        <v>50</v>
      </c>
      <c r="D59" s="76">
        <f t="shared" si="1"/>
        <v>2040</v>
      </c>
      <c r="E59" s="76"/>
      <c r="F59" s="78">
        <v>1.93</v>
      </c>
      <c r="G59" s="76" t="s">
        <v>50</v>
      </c>
      <c r="H59" s="79">
        <v>2.04</v>
      </c>
      <c r="J59" s="75">
        <v>57</v>
      </c>
      <c r="K59" s="77">
        <f t="shared" si="12"/>
        <v>1550</v>
      </c>
      <c r="L59" s="77" t="s">
        <v>50</v>
      </c>
      <c r="M59" s="77">
        <f t="shared" si="13"/>
        <v>1610</v>
      </c>
      <c r="N59" s="77"/>
      <c r="O59" s="84">
        <v>1.55</v>
      </c>
      <c r="P59" s="84" t="s">
        <v>50</v>
      </c>
      <c r="Q59" s="85">
        <v>1.61</v>
      </c>
      <c r="S59" s="75">
        <v>57</v>
      </c>
      <c r="T59" s="77">
        <f t="shared" si="4"/>
        <v>1610</v>
      </c>
      <c r="U59" s="76" t="s">
        <v>50</v>
      </c>
      <c r="V59" s="77">
        <f t="shared" si="5"/>
        <v>1720</v>
      </c>
      <c r="W59" s="77"/>
      <c r="X59" s="78">
        <v>1.61</v>
      </c>
      <c r="Y59" s="76" t="s">
        <v>50</v>
      </c>
      <c r="Z59" s="79">
        <v>1.72</v>
      </c>
      <c r="AB59" s="75">
        <v>57</v>
      </c>
      <c r="AC59" s="76">
        <f t="shared" si="6"/>
        <v>1890</v>
      </c>
      <c r="AD59" s="76" t="s">
        <v>50</v>
      </c>
      <c r="AE59" s="76">
        <f t="shared" si="7"/>
        <v>1970</v>
      </c>
      <c r="AF59" s="76"/>
      <c r="AG59" s="78">
        <v>1.89</v>
      </c>
      <c r="AH59" s="76" t="s">
        <v>50</v>
      </c>
      <c r="AI59" s="79">
        <v>1.97</v>
      </c>
      <c r="AK59" s="75">
        <v>57</v>
      </c>
      <c r="AL59" s="76">
        <f t="shared" si="8"/>
        <v>2000</v>
      </c>
      <c r="AM59" s="76" t="s">
        <v>50</v>
      </c>
      <c r="AN59" s="76">
        <f t="shared" si="9"/>
        <v>2120</v>
      </c>
      <c r="AO59" s="76"/>
      <c r="AP59" s="78">
        <v>2</v>
      </c>
      <c r="AQ59" s="76" t="s">
        <v>50</v>
      </c>
      <c r="AR59" s="79">
        <v>2.12</v>
      </c>
      <c r="AT59" s="75">
        <v>57</v>
      </c>
      <c r="AU59" s="76">
        <f t="shared" si="10"/>
        <v>2000</v>
      </c>
      <c r="AV59" s="76" t="s">
        <v>50</v>
      </c>
      <c r="AW59" s="76">
        <f t="shared" si="11"/>
        <v>2050</v>
      </c>
      <c r="AX59" s="76"/>
      <c r="AY59" s="78">
        <v>2</v>
      </c>
      <c r="AZ59" s="76" t="s">
        <v>50</v>
      </c>
      <c r="BA59" s="79">
        <v>2.0499999999999998</v>
      </c>
    </row>
    <row r="60" spans="1:53" x14ac:dyDescent="0.25">
      <c r="A60" s="75">
        <v>58</v>
      </c>
      <c r="B60" s="76">
        <f t="shared" si="0"/>
        <v>1930</v>
      </c>
      <c r="C60" s="76" t="s">
        <v>50</v>
      </c>
      <c r="D60" s="76">
        <f t="shared" si="1"/>
        <v>2040</v>
      </c>
      <c r="E60" s="76"/>
      <c r="F60" s="78">
        <v>1.93</v>
      </c>
      <c r="G60" s="76" t="s">
        <v>50</v>
      </c>
      <c r="H60" s="79">
        <v>2.04</v>
      </c>
      <c r="J60" s="75">
        <v>58</v>
      </c>
      <c r="K60" s="77">
        <f t="shared" si="12"/>
        <v>1550</v>
      </c>
      <c r="L60" s="77" t="s">
        <v>50</v>
      </c>
      <c r="M60" s="77">
        <f t="shared" si="13"/>
        <v>1610</v>
      </c>
      <c r="N60" s="77"/>
      <c r="O60" s="84">
        <v>1.55</v>
      </c>
      <c r="P60" s="84" t="s">
        <v>50</v>
      </c>
      <c r="Q60" s="85">
        <v>1.61</v>
      </c>
      <c r="S60" s="75">
        <v>58</v>
      </c>
      <c r="T60" s="77">
        <f t="shared" si="4"/>
        <v>1610</v>
      </c>
      <c r="U60" s="76" t="s">
        <v>50</v>
      </c>
      <c r="V60" s="77">
        <f t="shared" si="5"/>
        <v>1720</v>
      </c>
      <c r="W60" s="77"/>
      <c r="X60" s="78">
        <v>1.61</v>
      </c>
      <c r="Y60" s="76" t="s">
        <v>50</v>
      </c>
      <c r="Z60" s="79">
        <v>1.72</v>
      </c>
      <c r="AB60" s="75">
        <v>58</v>
      </c>
      <c r="AC60" s="76">
        <f t="shared" si="6"/>
        <v>1890</v>
      </c>
      <c r="AD60" s="76" t="s">
        <v>50</v>
      </c>
      <c r="AE60" s="76">
        <f t="shared" si="7"/>
        <v>1970</v>
      </c>
      <c r="AF60" s="76"/>
      <c r="AG60" s="78">
        <v>1.89</v>
      </c>
      <c r="AH60" s="76" t="s">
        <v>50</v>
      </c>
      <c r="AI60" s="79">
        <v>1.97</v>
      </c>
      <c r="AK60" s="75">
        <v>58</v>
      </c>
      <c r="AL60" s="76">
        <f t="shared" si="8"/>
        <v>2000</v>
      </c>
      <c r="AM60" s="76" t="s">
        <v>50</v>
      </c>
      <c r="AN60" s="76">
        <f t="shared" si="9"/>
        <v>2120</v>
      </c>
      <c r="AO60" s="76"/>
      <c r="AP60" s="78">
        <v>2</v>
      </c>
      <c r="AQ60" s="76" t="s">
        <v>50</v>
      </c>
      <c r="AR60" s="79">
        <v>2.12</v>
      </c>
      <c r="AT60" s="75">
        <v>58</v>
      </c>
      <c r="AU60" s="76">
        <f t="shared" si="10"/>
        <v>2000</v>
      </c>
      <c r="AV60" s="76" t="s">
        <v>50</v>
      </c>
      <c r="AW60" s="76">
        <f t="shared" si="11"/>
        <v>2050</v>
      </c>
      <c r="AX60" s="76"/>
      <c r="AY60" s="78">
        <v>2</v>
      </c>
      <c r="AZ60" s="76" t="s">
        <v>50</v>
      </c>
      <c r="BA60" s="79">
        <v>2.0499999999999998</v>
      </c>
    </row>
    <row r="61" spans="1:53" x14ac:dyDescent="0.25">
      <c r="A61" s="75">
        <v>59</v>
      </c>
      <c r="B61" s="76">
        <f t="shared" si="0"/>
        <v>1930</v>
      </c>
      <c r="C61" s="76" t="s">
        <v>50</v>
      </c>
      <c r="D61" s="76">
        <f t="shared" si="1"/>
        <v>2040</v>
      </c>
      <c r="E61" s="76"/>
      <c r="F61" s="78">
        <v>1.93</v>
      </c>
      <c r="G61" s="76" t="s">
        <v>50</v>
      </c>
      <c r="H61" s="79">
        <v>2.04</v>
      </c>
      <c r="J61" s="75">
        <v>59</v>
      </c>
      <c r="K61" s="77">
        <f t="shared" si="12"/>
        <v>1550</v>
      </c>
      <c r="L61" s="77" t="s">
        <v>50</v>
      </c>
      <c r="M61" s="77">
        <f t="shared" si="13"/>
        <v>1610</v>
      </c>
      <c r="N61" s="77"/>
      <c r="O61" s="84">
        <v>1.55</v>
      </c>
      <c r="P61" s="84" t="s">
        <v>50</v>
      </c>
      <c r="Q61" s="85">
        <v>1.61</v>
      </c>
      <c r="S61" s="75">
        <v>59</v>
      </c>
      <c r="T61" s="77">
        <f t="shared" si="4"/>
        <v>1610</v>
      </c>
      <c r="U61" s="76" t="s">
        <v>50</v>
      </c>
      <c r="V61" s="77">
        <f t="shared" si="5"/>
        <v>1720</v>
      </c>
      <c r="W61" s="77"/>
      <c r="X61" s="78">
        <v>1.61</v>
      </c>
      <c r="Y61" s="76" t="s">
        <v>50</v>
      </c>
      <c r="Z61" s="79">
        <v>1.72</v>
      </c>
      <c r="AB61" s="75">
        <v>59</v>
      </c>
      <c r="AC61" s="76">
        <f t="shared" si="6"/>
        <v>1890</v>
      </c>
      <c r="AD61" s="76" t="s">
        <v>50</v>
      </c>
      <c r="AE61" s="76">
        <f t="shared" si="7"/>
        <v>1970</v>
      </c>
      <c r="AF61" s="76"/>
      <c r="AG61" s="78">
        <v>1.89</v>
      </c>
      <c r="AH61" s="76" t="s">
        <v>50</v>
      </c>
      <c r="AI61" s="79">
        <v>1.97</v>
      </c>
      <c r="AK61" s="75">
        <v>59</v>
      </c>
      <c r="AL61" s="76">
        <f t="shared" si="8"/>
        <v>2000</v>
      </c>
      <c r="AM61" s="76" t="s">
        <v>50</v>
      </c>
      <c r="AN61" s="76">
        <f t="shared" si="9"/>
        <v>2120</v>
      </c>
      <c r="AO61" s="76"/>
      <c r="AP61" s="78">
        <v>2</v>
      </c>
      <c r="AQ61" s="76" t="s">
        <v>50</v>
      </c>
      <c r="AR61" s="79">
        <v>2.12</v>
      </c>
      <c r="AT61" s="75">
        <v>59</v>
      </c>
      <c r="AU61" s="76">
        <f t="shared" si="10"/>
        <v>2000</v>
      </c>
      <c r="AV61" s="76" t="s">
        <v>50</v>
      </c>
      <c r="AW61" s="76">
        <f t="shared" si="11"/>
        <v>2050</v>
      </c>
      <c r="AX61" s="76"/>
      <c r="AY61" s="78">
        <v>2</v>
      </c>
      <c r="AZ61" s="76" t="s">
        <v>50</v>
      </c>
      <c r="BA61" s="79">
        <v>2.0499999999999998</v>
      </c>
    </row>
    <row r="62" spans="1:53" x14ac:dyDescent="0.25">
      <c r="A62" s="75">
        <v>60</v>
      </c>
      <c r="B62" s="76">
        <f t="shared" si="0"/>
        <v>1930</v>
      </c>
      <c r="C62" s="76" t="s">
        <v>50</v>
      </c>
      <c r="D62" s="76">
        <f t="shared" si="1"/>
        <v>2040</v>
      </c>
      <c r="E62" s="76"/>
      <c r="F62" s="78">
        <v>1.93</v>
      </c>
      <c r="G62" s="76" t="s">
        <v>50</v>
      </c>
      <c r="H62" s="79">
        <v>2.04</v>
      </c>
      <c r="J62" s="75">
        <v>60</v>
      </c>
      <c r="K62" s="77">
        <f t="shared" si="12"/>
        <v>1550</v>
      </c>
      <c r="L62" s="77" t="s">
        <v>50</v>
      </c>
      <c r="M62" s="77">
        <f t="shared" si="13"/>
        <v>1610</v>
      </c>
      <c r="N62" s="77"/>
      <c r="O62" s="84">
        <v>1.55</v>
      </c>
      <c r="P62" s="84" t="s">
        <v>50</v>
      </c>
      <c r="Q62" s="85">
        <v>1.61</v>
      </c>
      <c r="S62" s="75">
        <v>60</v>
      </c>
      <c r="T62" s="77">
        <f t="shared" si="4"/>
        <v>1610</v>
      </c>
      <c r="U62" s="76" t="s">
        <v>50</v>
      </c>
      <c r="V62" s="77">
        <f t="shared" si="5"/>
        <v>1730</v>
      </c>
      <c r="W62" s="77"/>
      <c r="X62" s="78">
        <v>1.61</v>
      </c>
      <c r="Y62" s="76" t="s">
        <v>50</v>
      </c>
      <c r="Z62" s="79">
        <v>1.73</v>
      </c>
      <c r="AB62" s="75">
        <v>60</v>
      </c>
      <c r="AC62" s="76">
        <f t="shared" si="6"/>
        <v>1890</v>
      </c>
      <c r="AD62" s="76" t="s">
        <v>50</v>
      </c>
      <c r="AE62" s="76">
        <f t="shared" si="7"/>
        <v>1970</v>
      </c>
      <c r="AF62" s="76"/>
      <c r="AG62" s="78">
        <v>1.89</v>
      </c>
      <c r="AH62" s="76" t="s">
        <v>50</v>
      </c>
      <c r="AI62" s="79">
        <v>1.97</v>
      </c>
      <c r="AK62" s="75">
        <v>60</v>
      </c>
      <c r="AL62" s="76">
        <f t="shared" si="8"/>
        <v>2000</v>
      </c>
      <c r="AM62" s="76" t="s">
        <v>50</v>
      </c>
      <c r="AN62" s="76">
        <f t="shared" si="9"/>
        <v>2120</v>
      </c>
      <c r="AO62" s="76"/>
      <c r="AP62" s="78">
        <v>2</v>
      </c>
      <c r="AQ62" s="76" t="s">
        <v>50</v>
      </c>
      <c r="AR62" s="79">
        <v>2.12</v>
      </c>
      <c r="AT62" s="75">
        <v>60</v>
      </c>
      <c r="AU62" s="76">
        <f t="shared" si="10"/>
        <v>2009.9999999999998</v>
      </c>
      <c r="AV62" s="76" t="s">
        <v>50</v>
      </c>
      <c r="AW62" s="76">
        <f t="shared" si="11"/>
        <v>2060</v>
      </c>
      <c r="AX62" s="76"/>
      <c r="AY62" s="78">
        <v>2.0099999999999998</v>
      </c>
      <c r="AZ62" s="76" t="s">
        <v>50</v>
      </c>
      <c r="BA62" s="79">
        <v>2.06</v>
      </c>
    </row>
    <row r="63" spans="1:53" x14ac:dyDescent="0.25">
      <c r="A63" s="75">
        <v>61</v>
      </c>
      <c r="B63" s="76">
        <f t="shared" si="0"/>
        <v>1930</v>
      </c>
      <c r="C63" s="76" t="s">
        <v>50</v>
      </c>
      <c r="D63" s="76">
        <f t="shared" si="1"/>
        <v>2040</v>
      </c>
      <c r="E63" s="76"/>
      <c r="F63" s="78">
        <v>1.93</v>
      </c>
      <c r="G63" s="76" t="s">
        <v>50</v>
      </c>
      <c r="H63" s="79">
        <v>2.04</v>
      </c>
      <c r="J63" s="75">
        <v>61</v>
      </c>
      <c r="K63" s="77">
        <f t="shared" si="12"/>
        <v>1550</v>
      </c>
      <c r="L63" s="77" t="s">
        <v>50</v>
      </c>
      <c r="M63" s="77">
        <f t="shared" si="13"/>
        <v>1610</v>
      </c>
      <c r="N63" s="77"/>
      <c r="O63" s="84">
        <v>1.55</v>
      </c>
      <c r="P63" s="84" t="s">
        <v>50</v>
      </c>
      <c r="Q63" s="85">
        <v>1.61</v>
      </c>
      <c r="S63" s="75">
        <v>61</v>
      </c>
      <c r="T63" s="77">
        <f t="shared" si="4"/>
        <v>1610</v>
      </c>
      <c r="U63" s="76" t="s">
        <v>50</v>
      </c>
      <c r="V63" s="77">
        <f t="shared" si="5"/>
        <v>1730</v>
      </c>
      <c r="W63" s="77"/>
      <c r="X63" s="78">
        <v>1.61</v>
      </c>
      <c r="Y63" s="76" t="s">
        <v>50</v>
      </c>
      <c r="Z63" s="79">
        <v>1.73</v>
      </c>
      <c r="AB63" s="75">
        <v>61</v>
      </c>
      <c r="AC63" s="76">
        <f t="shared" si="6"/>
        <v>1890</v>
      </c>
      <c r="AD63" s="76" t="s">
        <v>50</v>
      </c>
      <c r="AE63" s="76">
        <f t="shared" si="7"/>
        <v>1970</v>
      </c>
      <c r="AF63" s="76"/>
      <c r="AG63" s="78">
        <v>1.89</v>
      </c>
      <c r="AH63" s="76" t="s">
        <v>50</v>
      </c>
      <c r="AI63" s="79">
        <v>1.97</v>
      </c>
      <c r="AK63" s="75">
        <v>61</v>
      </c>
      <c r="AL63" s="76">
        <f t="shared" si="8"/>
        <v>2000</v>
      </c>
      <c r="AM63" s="76" t="s">
        <v>50</v>
      </c>
      <c r="AN63" s="76">
        <f t="shared" si="9"/>
        <v>2120</v>
      </c>
      <c r="AO63" s="76"/>
      <c r="AP63" s="78">
        <v>2</v>
      </c>
      <c r="AQ63" s="76" t="s">
        <v>50</v>
      </c>
      <c r="AR63" s="79">
        <v>2.12</v>
      </c>
      <c r="AT63" s="75">
        <v>61</v>
      </c>
      <c r="AU63" s="76">
        <f t="shared" si="10"/>
        <v>2009.9999999999998</v>
      </c>
      <c r="AV63" s="76" t="s">
        <v>50</v>
      </c>
      <c r="AW63" s="76">
        <f t="shared" si="11"/>
        <v>2060</v>
      </c>
      <c r="AX63" s="76"/>
      <c r="AY63" s="78">
        <v>2.0099999999999998</v>
      </c>
      <c r="AZ63" s="76" t="s">
        <v>50</v>
      </c>
      <c r="BA63" s="79">
        <v>2.06</v>
      </c>
    </row>
    <row r="64" spans="1:53" x14ac:dyDescent="0.25">
      <c r="A64" s="75">
        <v>62</v>
      </c>
      <c r="B64" s="76">
        <f t="shared" si="0"/>
        <v>1930</v>
      </c>
      <c r="C64" s="76" t="s">
        <v>50</v>
      </c>
      <c r="D64" s="76">
        <f t="shared" si="1"/>
        <v>2040</v>
      </c>
      <c r="E64" s="76"/>
      <c r="F64" s="78">
        <v>1.93</v>
      </c>
      <c r="G64" s="76" t="s">
        <v>50</v>
      </c>
      <c r="H64" s="79">
        <v>2.04</v>
      </c>
      <c r="J64" s="75">
        <v>62</v>
      </c>
      <c r="K64" s="77">
        <f t="shared" si="12"/>
        <v>1550</v>
      </c>
      <c r="L64" s="77" t="s">
        <v>50</v>
      </c>
      <c r="M64" s="77">
        <f t="shared" si="13"/>
        <v>1610</v>
      </c>
      <c r="N64" s="77"/>
      <c r="O64" s="84">
        <v>1.55</v>
      </c>
      <c r="P64" s="84" t="s">
        <v>50</v>
      </c>
      <c r="Q64" s="85">
        <v>1.61</v>
      </c>
      <c r="S64" s="75">
        <v>62</v>
      </c>
      <c r="T64" s="77">
        <f t="shared" si="4"/>
        <v>1610</v>
      </c>
      <c r="U64" s="76" t="s">
        <v>50</v>
      </c>
      <c r="V64" s="77">
        <f t="shared" si="5"/>
        <v>1730</v>
      </c>
      <c r="W64" s="77"/>
      <c r="X64" s="78">
        <v>1.61</v>
      </c>
      <c r="Y64" s="76" t="s">
        <v>50</v>
      </c>
      <c r="Z64" s="79">
        <v>1.73</v>
      </c>
      <c r="AB64" s="75">
        <v>62</v>
      </c>
      <c r="AC64" s="76">
        <f t="shared" si="6"/>
        <v>1890</v>
      </c>
      <c r="AD64" s="76" t="s">
        <v>50</v>
      </c>
      <c r="AE64" s="76">
        <f t="shared" si="7"/>
        <v>1970</v>
      </c>
      <c r="AF64" s="76"/>
      <c r="AG64" s="78">
        <v>1.89</v>
      </c>
      <c r="AH64" s="76" t="s">
        <v>50</v>
      </c>
      <c r="AI64" s="79">
        <v>1.97</v>
      </c>
      <c r="AK64" s="75">
        <v>62</v>
      </c>
      <c r="AL64" s="76">
        <f t="shared" si="8"/>
        <v>2000</v>
      </c>
      <c r="AM64" s="76" t="s">
        <v>50</v>
      </c>
      <c r="AN64" s="76">
        <f t="shared" si="9"/>
        <v>2120</v>
      </c>
      <c r="AO64" s="76"/>
      <c r="AP64" s="78">
        <v>2</v>
      </c>
      <c r="AQ64" s="76" t="s">
        <v>50</v>
      </c>
      <c r="AR64" s="79">
        <v>2.12</v>
      </c>
      <c r="AT64" s="75">
        <v>62</v>
      </c>
      <c r="AU64" s="76">
        <f t="shared" si="10"/>
        <v>2009.9999999999998</v>
      </c>
      <c r="AV64" s="76" t="s">
        <v>50</v>
      </c>
      <c r="AW64" s="76">
        <f t="shared" si="11"/>
        <v>2060</v>
      </c>
      <c r="AX64" s="76"/>
      <c r="AY64" s="78">
        <v>2.0099999999999998</v>
      </c>
      <c r="AZ64" s="76" t="s">
        <v>50</v>
      </c>
      <c r="BA64" s="79">
        <v>2.06</v>
      </c>
    </row>
    <row r="65" spans="1:53" x14ac:dyDescent="0.25">
      <c r="A65" s="75">
        <v>63</v>
      </c>
      <c r="B65" s="76">
        <f t="shared" si="0"/>
        <v>1930</v>
      </c>
      <c r="C65" s="76" t="s">
        <v>50</v>
      </c>
      <c r="D65" s="76">
        <f t="shared" si="1"/>
        <v>2040</v>
      </c>
      <c r="E65" s="76"/>
      <c r="F65" s="78">
        <v>1.93</v>
      </c>
      <c r="G65" s="76" t="s">
        <v>50</v>
      </c>
      <c r="H65" s="79">
        <v>2.04</v>
      </c>
      <c r="J65" s="75">
        <v>63</v>
      </c>
      <c r="K65" s="77">
        <f t="shared" si="12"/>
        <v>1550</v>
      </c>
      <c r="L65" s="77" t="s">
        <v>50</v>
      </c>
      <c r="M65" s="77">
        <f t="shared" si="13"/>
        <v>1610</v>
      </c>
      <c r="N65" s="77"/>
      <c r="O65" s="84">
        <v>1.55</v>
      </c>
      <c r="P65" s="84" t="s">
        <v>50</v>
      </c>
      <c r="Q65" s="85">
        <v>1.61</v>
      </c>
      <c r="S65" s="75">
        <v>63</v>
      </c>
      <c r="T65" s="77">
        <f t="shared" si="4"/>
        <v>1620</v>
      </c>
      <c r="U65" s="76" t="s">
        <v>50</v>
      </c>
      <c r="V65" s="77">
        <f t="shared" si="5"/>
        <v>1730</v>
      </c>
      <c r="W65" s="77"/>
      <c r="X65" s="78">
        <v>1.62</v>
      </c>
      <c r="Y65" s="76" t="s">
        <v>50</v>
      </c>
      <c r="Z65" s="79">
        <v>1.73</v>
      </c>
      <c r="AB65" s="75">
        <v>63</v>
      </c>
      <c r="AC65" s="76">
        <f t="shared" si="6"/>
        <v>1890</v>
      </c>
      <c r="AD65" s="76" t="s">
        <v>50</v>
      </c>
      <c r="AE65" s="76">
        <f t="shared" si="7"/>
        <v>1970</v>
      </c>
      <c r="AF65" s="76"/>
      <c r="AG65" s="78">
        <v>1.89</v>
      </c>
      <c r="AH65" s="76" t="s">
        <v>50</v>
      </c>
      <c r="AI65" s="79">
        <v>1.97</v>
      </c>
      <c r="AK65" s="75">
        <v>63</v>
      </c>
      <c r="AL65" s="76">
        <f t="shared" si="8"/>
        <v>2000</v>
      </c>
      <c r="AM65" s="76" t="s">
        <v>50</v>
      </c>
      <c r="AN65" s="76">
        <f t="shared" si="9"/>
        <v>2120</v>
      </c>
      <c r="AO65" s="76"/>
      <c r="AP65" s="78">
        <v>2</v>
      </c>
      <c r="AQ65" s="76" t="s">
        <v>50</v>
      </c>
      <c r="AR65" s="79">
        <v>2.12</v>
      </c>
      <c r="AT65" s="75">
        <v>63</v>
      </c>
      <c r="AU65" s="76">
        <f t="shared" si="10"/>
        <v>2009.9999999999998</v>
      </c>
      <c r="AV65" s="76" t="s">
        <v>50</v>
      </c>
      <c r="AW65" s="76">
        <f t="shared" si="11"/>
        <v>2060</v>
      </c>
      <c r="AX65" s="76"/>
      <c r="AY65" s="78">
        <v>2.0099999999999998</v>
      </c>
      <c r="AZ65" s="76" t="s">
        <v>50</v>
      </c>
      <c r="BA65" s="79">
        <v>2.06</v>
      </c>
    </row>
    <row r="66" spans="1:53" x14ac:dyDescent="0.25">
      <c r="A66" s="75">
        <v>64</v>
      </c>
      <c r="B66" s="76">
        <f t="shared" si="0"/>
        <v>1930</v>
      </c>
      <c r="C66" s="76" t="s">
        <v>50</v>
      </c>
      <c r="D66" s="76">
        <f t="shared" si="1"/>
        <v>2040</v>
      </c>
      <c r="E66" s="76"/>
      <c r="F66" s="78">
        <v>1.93</v>
      </c>
      <c r="G66" s="76" t="s">
        <v>50</v>
      </c>
      <c r="H66" s="79">
        <v>2.04</v>
      </c>
      <c r="J66" s="75">
        <v>64</v>
      </c>
      <c r="K66" s="77">
        <f t="shared" si="12"/>
        <v>1550</v>
      </c>
      <c r="L66" s="77" t="s">
        <v>50</v>
      </c>
      <c r="M66" s="77">
        <f t="shared" si="13"/>
        <v>1610</v>
      </c>
      <c r="N66" s="77"/>
      <c r="O66" s="84">
        <v>1.55</v>
      </c>
      <c r="P66" s="84" t="s">
        <v>50</v>
      </c>
      <c r="Q66" s="85">
        <v>1.61</v>
      </c>
      <c r="S66" s="75">
        <v>64</v>
      </c>
      <c r="T66" s="77">
        <f t="shared" si="4"/>
        <v>1620</v>
      </c>
      <c r="U66" s="76" t="s">
        <v>50</v>
      </c>
      <c r="V66" s="77">
        <f t="shared" si="5"/>
        <v>1730</v>
      </c>
      <c r="W66" s="77"/>
      <c r="X66" s="78">
        <v>1.62</v>
      </c>
      <c r="Y66" s="76" t="s">
        <v>50</v>
      </c>
      <c r="Z66" s="79">
        <v>1.73</v>
      </c>
      <c r="AB66" s="75">
        <v>64</v>
      </c>
      <c r="AC66" s="76">
        <f t="shared" si="6"/>
        <v>1890</v>
      </c>
      <c r="AD66" s="76" t="s">
        <v>50</v>
      </c>
      <c r="AE66" s="76">
        <f t="shared" si="7"/>
        <v>1970</v>
      </c>
      <c r="AF66" s="76"/>
      <c r="AG66" s="78">
        <v>1.89</v>
      </c>
      <c r="AH66" s="76" t="s">
        <v>50</v>
      </c>
      <c r="AI66" s="79">
        <v>1.97</v>
      </c>
      <c r="AK66" s="75">
        <v>64</v>
      </c>
      <c r="AL66" s="76">
        <f t="shared" si="8"/>
        <v>2000</v>
      </c>
      <c r="AM66" s="76" t="s">
        <v>50</v>
      </c>
      <c r="AN66" s="76">
        <f t="shared" si="9"/>
        <v>2120</v>
      </c>
      <c r="AO66" s="76"/>
      <c r="AP66" s="78">
        <v>2</v>
      </c>
      <c r="AQ66" s="76" t="s">
        <v>50</v>
      </c>
      <c r="AR66" s="79">
        <v>2.12</v>
      </c>
      <c r="AT66" s="75">
        <v>64</v>
      </c>
      <c r="AU66" s="76">
        <f t="shared" si="10"/>
        <v>2009.9999999999998</v>
      </c>
      <c r="AV66" s="76" t="s">
        <v>50</v>
      </c>
      <c r="AW66" s="76">
        <f t="shared" si="11"/>
        <v>2060</v>
      </c>
      <c r="AX66" s="76"/>
      <c r="AY66" s="78">
        <v>2.0099999999999998</v>
      </c>
      <c r="AZ66" s="76" t="s">
        <v>50</v>
      </c>
      <c r="BA66" s="79">
        <v>2.06</v>
      </c>
    </row>
    <row r="67" spans="1:53" x14ac:dyDescent="0.25">
      <c r="A67" s="75">
        <v>65</v>
      </c>
      <c r="B67" s="76">
        <f t="shared" si="0"/>
        <v>1930</v>
      </c>
      <c r="C67" s="76" t="s">
        <v>50</v>
      </c>
      <c r="D67" s="76">
        <f t="shared" si="1"/>
        <v>2040</v>
      </c>
      <c r="E67" s="76"/>
      <c r="F67" s="78">
        <v>1.93</v>
      </c>
      <c r="G67" s="76" t="s">
        <v>50</v>
      </c>
      <c r="H67" s="79">
        <v>2.04</v>
      </c>
      <c r="J67" s="75">
        <v>65</v>
      </c>
      <c r="K67" s="77">
        <f t="shared" si="12"/>
        <v>1550</v>
      </c>
      <c r="L67" s="77" t="s">
        <v>50</v>
      </c>
      <c r="M67" s="77">
        <f t="shared" si="13"/>
        <v>1610</v>
      </c>
      <c r="N67" s="77"/>
      <c r="O67" s="84">
        <v>1.55</v>
      </c>
      <c r="P67" s="84" t="s">
        <v>50</v>
      </c>
      <c r="Q67" s="85">
        <v>1.61</v>
      </c>
      <c r="S67" s="75">
        <v>65</v>
      </c>
      <c r="T67" s="77">
        <f t="shared" si="4"/>
        <v>1620</v>
      </c>
      <c r="U67" s="76" t="s">
        <v>50</v>
      </c>
      <c r="V67" s="77">
        <f t="shared" si="5"/>
        <v>1730</v>
      </c>
      <c r="W67" s="77"/>
      <c r="X67" s="78">
        <v>1.62</v>
      </c>
      <c r="Y67" s="76" t="s">
        <v>50</v>
      </c>
      <c r="Z67" s="79">
        <v>1.73</v>
      </c>
      <c r="AB67" s="75">
        <v>65</v>
      </c>
      <c r="AC67" s="76">
        <f t="shared" si="6"/>
        <v>1890</v>
      </c>
      <c r="AD67" s="76" t="s">
        <v>50</v>
      </c>
      <c r="AE67" s="76">
        <f t="shared" si="7"/>
        <v>1970</v>
      </c>
      <c r="AF67" s="76"/>
      <c r="AG67" s="78">
        <v>1.89</v>
      </c>
      <c r="AH67" s="76" t="s">
        <v>50</v>
      </c>
      <c r="AI67" s="79">
        <v>1.97</v>
      </c>
      <c r="AK67" s="75">
        <v>65</v>
      </c>
      <c r="AL67" s="76">
        <f t="shared" si="8"/>
        <v>2000</v>
      </c>
      <c r="AM67" s="76" t="s">
        <v>50</v>
      </c>
      <c r="AN67" s="76">
        <f t="shared" si="9"/>
        <v>2120</v>
      </c>
      <c r="AO67" s="76"/>
      <c r="AP67" s="78">
        <v>2</v>
      </c>
      <c r="AQ67" s="76" t="s">
        <v>50</v>
      </c>
      <c r="AR67" s="79">
        <v>2.12</v>
      </c>
      <c r="AT67" s="75">
        <v>65</v>
      </c>
      <c r="AU67" s="76">
        <f t="shared" si="10"/>
        <v>2009.9999999999998</v>
      </c>
      <c r="AV67" s="76" t="s">
        <v>50</v>
      </c>
      <c r="AW67" s="76">
        <f t="shared" si="11"/>
        <v>2060</v>
      </c>
      <c r="AX67" s="76"/>
      <c r="AY67" s="78">
        <v>2.0099999999999998</v>
      </c>
      <c r="AZ67" s="76" t="s">
        <v>50</v>
      </c>
      <c r="BA67" s="79">
        <v>2.06</v>
      </c>
    </row>
    <row r="68" spans="1:53" x14ac:dyDescent="0.25">
      <c r="A68" s="75">
        <v>66</v>
      </c>
      <c r="B68" s="76">
        <f t="shared" ref="B68:B92" si="14">SUM(F68*1000)</f>
        <v>1930</v>
      </c>
      <c r="C68" s="76" t="s">
        <v>50</v>
      </c>
      <c r="D68" s="76">
        <f t="shared" ref="D68:D92" si="15">SUM(H68*1000)</f>
        <v>2040</v>
      </c>
      <c r="E68" s="76"/>
      <c r="F68" s="78">
        <v>1.93</v>
      </c>
      <c r="G68" s="76" t="s">
        <v>50</v>
      </c>
      <c r="H68" s="79">
        <v>2.04</v>
      </c>
      <c r="J68" s="75">
        <v>66</v>
      </c>
      <c r="K68" s="77">
        <f t="shared" si="12"/>
        <v>1550</v>
      </c>
      <c r="L68" s="77" t="s">
        <v>50</v>
      </c>
      <c r="M68" s="77">
        <f t="shared" si="13"/>
        <v>1610</v>
      </c>
      <c r="N68" s="77"/>
      <c r="O68" s="84">
        <v>1.55</v>
      </c>
      <c r="P68" s="84" t="s">
        <v>50</v>
      </c>
      <c r="Q68" s="85">
        <v>1.61</v>
      </c>
      <c r="S68" s="75">
        <v>66</v>
      </c>
      <c r="T68" s="77">
        <f t="shared" ref="T68:T102" si="16">SUM(X68*1000)</f>
        <v>1620</v>
      </c>
      <c r="U68" s="76" t="s">
        <v>50</v>
      </c>
      <c r="V68" s="77">
        <f t="shared" ref="V68:V102" si="17">SUM(Z68*1000)</f>
        <v>1730</v>
      </c>
      <c r="W68" s="77"/>
      <c r="X68" s="78">
        <v>1.62</v>
      </c>
      <c r="Y68" s="76" t="s">
        <v>50</v>
      </c>
      <c r="Z68" s="79">
        <v>1.73</v>
      </c>
      <c r="AB68" s="75">
        <v>66</v>
      </c>
      <c r="AC68" s="76">
        <f t="shared" ref="AC68:AC92" si="18">SUM(AG68*1000)</f>
        <v>1890</v>
      </c>
      <c r="AD68" s="76" t="s">
        <v>50</v>
      </c>
      <c r="AE68" s="76">
        <f t="shared" ref="AE68:AE92" si="19">SUM(AI68*1000)</f>
        <v>1980</v>
      </c>
      <c r="AF68" s="76"/>
      <c r="AG68" s="78">
        <v>1.89</v>
      </c>
      <c r="AH68" s="76" t="s">
        <v>50</v>
      </c>
      <c r="AI68" s="79">
        <v>1.98</v>
      </c>
      <c r="AK68" s="75">
        <v>66</v>
      </c>
      <c r="AL68" s="76">
        <f t="shared" ref="AL68:AL92" si="20">SUM(AP68*1000)</f>
        <v>2000</v>
      </c>
      <c r="AM68" s="76" t="s">
        <v>50</v>
      </c>
      <c r="AN68" s="76">
        <f t="shared" ref="AN68:AN92" si="21">SUM(AR68*1000)</f>
        <v>2120</v>
      </c>
      <c r="AO68" s="76"/>
      <c r="AP68" s="78">
        <v>2</v>
      </c>
      <c r="AQ68" s="76" t="s">
        <v>50</v>
      </c>
      <c r="AR68" s="79">
        <v>2.12</v>
      </c>
      <c r="AT68" s="75">
        <v>66</v>
      </c>
      <c r="AU68" s="76">
        <f t="shared" ref="AU68:AU92" si="22">SUM(AY68*1000)</f>
        <v>2009.9999999999998</v>
      </c>
      <c r="AV68" s="76" t="s">
        <v>50</v>
      </c>
      <c r="AW68" s="76">
        <f t="shared" ref="AW68:AW92" si="23">SUM(BA68*1000)</f>
        <v>2060</v>
      </c>
      <c r="AX68" s="76"/>
      <c r="AY68" s="78">
        <v>2.0099999999999998</v>
      </c>
      <c r="AZ68" s="76" t="s">
        <v>50</v>
      </c>
      <c r="BA68" s="79">
        <v>2.06</v>
      </c>
    </row>
    <row r="69" spans="1:53" x14ac:dyDescent="0.25">
      <c r="A69" s="75">
        <v>67</v>
      </c>
      <c r="B69" s="76">
        <f t="shared" si="14"/>
        <v>1930</v>
      </c>
      <c r="C69" s="76" t="s">
        <v>50</v>
      </c>
      <c r="D69" s="76">
        <f t="shared" si="15"/>
        <v>2040</v>
      </c>
      <c r="E69" s="76"/>
      <c r="F69" s="78">
        <v>1.93</v>
      </c>
      <c r="G69" s="76" t="s">
        <v>50</v>
      </c>
      <c r="H69" s="79">
        <v>2.04</v>
      </c>
      <c r="J69" s="75">
        <v>67</v>
      </c>
      <c r="K69" s="77">
        <f t="shared" si="12"/>
        <v>1550</v>
      </c>
      <c r="L69" s="77" t="s">
        <v>50</v>
      </c>
      <c r="M69" s="77">
        <f t="shared" si="13"/>
        <v>1610</v>
      </c>
      <c r="N69" s="77"/>
      <c r="O69" s="84">
        <v>1.55</v>
      </c>
      <c r="P69" s="84" t="s">
        <v>50</v>
      </c>
      <c r="Q69" s="85">
        <v>1.61</v>
      </c>
      <c r="S69" s="75">
        <v>67</v>
      </c>
      <c r="T69" s="77">
        <f t="shared" si="16"/>
        <v>1620</v>
      </c>
      <c r="U69" s="76" t="s">
        <v>50</v>
      </c>
      <c r="V69" s="77">
        <f t="shared" si="17"/>
        <v>1730</v>
      </c>
      <c r="W69" s="77"/>
      <c r="X69" s="78">
        <v>1.62</v>
      </c>
      <c r="Y69" s="76" t="s">
        <v>50</v>
      </c>
      <c r="Z69" s="79">
        <v>1.73</v>
      </c>
      <c r="AB69" s="75">
        <v>67</v>
      </c>
      <c r="AC69" s="76">
        <f t="shared" si="18"/>
        <v>1900</v>
      </c>
      <c r="AD69" s="76" t="s">
        <v>50</v>
      </c>
      <c r="AE69" s="76">
        <f t="shared" si="19"/>
        <v>1980</v>
      </c>
      <c r="AF69" s="76"/>
      <c r="AG69" s="78">
        <v>1.9</v>
      </c>
      <c r="AH69" s="76" t="s">
        <v>50</v>
      </c>
      <c r="AI69" s="79">
        <v>1.98</v>
      </c>
      <c r="AK69" s="75">
        <v>67</v>
      </c>
      <c r="AL69" s="76">
        <f t="shared" si="20"/>
        <v>2000</v>
      </c>
      <c r="AM69" s="76" t="s">
        <v>50</v>
      </c>
      <c r="AN69" s="76">
        <f t="shared" si="21"/>
        <v>2120</v>
      </c>
      <c r="AO69" s="76"/>
      <c r="AP69" s="78">
        <v>2</v>
      </c>
      <c r="AQ69" s="76" t="s">
        <v>50</v>
      </c>
      <c r="AR69" s="79">
        <v>2.12</v>
      </c>
      <c r="AT69" s="75">
        <v>67</v>
      </c>
      <c r="AU69" s="76">
        <f t="shared" si="22"/>
        <v>2009.9999999999998</v>
      </c>
      <c r="AV69" s="76" t="s">
        <v>50</v>
      </c>
      <c r="AW69" s="76">
        <f t="shared" si="23"/>
        <v>2060</v>
      </c>
      <c r="AX69" s="76"/>
      <c r="AY69" s="78">
        <v>2.0099999999999998</v>
      </c>
      <c r="AZ69" s="76" t="s">
        <v>50</v>
      </c>
      <c r="BA69" s="79">
        <v>2.06</v>
      </c>
    </row>
    <row r="70" spans="1:53" x14ac:dyDescent="0.25">
      <c r="A70" s="75">
        <v>68</v>
      </c>
      <c r="B70" s="76">
        <f t="shared" si="14"/>
        <v>1930</v>
      </c>
      <c r="C70" s="76" t="s">
        <v>50</v>
      </c>
      <c r="D70" s="76">
        <f t="shared" si="15"/>
        <v>2040</v>
      </c>
      <c r="E70" s="76"/>
      <c r="F70" s="78">
        <v>1.93</v>
      </c>
      <c r="G70" s="76" t="s">
        <v>50</v>
      </c>
      <c r="H70" s="79">
        <v>2.04</v>
      </c>
      <c r="J70" s="75">
        <v>68</v>
      </c>
      <c r="K70" s="77">
        <f t="shared" si="12"/>
        <v>1550</v>
      </c>
      <c r="L70" s="77" t="s">
        <v>50</v>
      </c>
      <c r="M70" s="77">
        <f t="shared" si="13"/>
        <v>1610</v>
      </c>
      <c r="N70" s="77"/>
      <c r="O70" s="84">
        <v>1.55</v>
      </c>
      <c r="P70" s="84" t="s">
        <v>50</v>
      </c>
      <c r="Q70" s="85">
        <v>1.61</v>
      </c>
      <c r="S70" s="75">
        <v>68</v>
      </c>
      <c r="T70" s="77">
        <f t="shared" si="16"/>
        <v>1620</v>
      </c>
      <c r="U70" s="76" t="s">
        <v>50</v>
      </c>
      <c r="V70" s="77">
        <f t="shared" si="17"/>
        <v>1730</v>
      </c>
      <c r="W70" s="77"/>
      <c r="X70" s="78">
        <v>1.62</v>
      </c>
      <c r="Y70" s="76" t="s">
        <v>50</v>
      </c>
      <c r="Z70" s="79">
        <v>1.73</v>
      </c>
      <c r="AB70" s="75">
        <v>68</v>
      </c>
      <c r="AC70" s="76">
        <f t="shared" si="18"/>
        <v>1900</v>
      </c>
      <c r="AD70" s="76" t="s">
        <v>50</v>
      </c>
      <c r="AE70" s="76">
        <f t="shared" si="19"/>
        <v>1980</v>
      </c>
      <c r="AF70" s="76"/>
      <c r="AG70" s="78">
        <v>1.9</v>
      </c>
      <c r="AH70" s="76" t="s">
        <v>50</v>
      </c>
      <c r="AI70" s="79">
        <v>1.98</v>
      </c>
      <c r="AK70" s="75">
        <v>68</v>
      </c>
      <c r="AL70" s="76">
        <f t="shared" si="20"/>
        <v>2000</v>
      </c>
      <c r="AM70" s="76" t="s">
        <v>50</v>
      </c>
      <c r="AN70" s="76">
        <f t="shared" si="21"/>
        <v>2120</v>
      </c>
      <c r="AO70" s="76"/>
      <c r="AP70" s="78">
        <v>2</v>
      </c>
      <c r="AQ70" s="76" t="s">
        <v>50</v>
      </c>
      <c r="AR70" s="79">
        <v>2.12</v>
      </c>
      <c r="AT70" s="75">
        <v>68</v>
      </c>
      <c r="AU70" s="76">
        <f t="shared" si="22"/>
        <v>2009.9999999999998</v>
      </c>
      <c r="AV70" s="76" t="s">
        <v>50</v>
      </c>
      <c r="AW70" s="76">
        <f t="shared" si="23"/>
        <v>2060</v>
      </c>
      <c r="AX70" s="76"/>
      <c r="AY70" s="78">
        <v>2.0099999999999998</v>
      </c>
      <c r="AZ70" s="76" t="s">
        <v>50</v>
      </c>
      <c r="BA70" s="79">
        <v>2.06</v>
      </c>
    </row>
    <row r="71" spans="1:53" x14ac:dyDescent="0.25">
      <c r="A71" s="75">
        <v>69</v>
      </c>
      <c r="B71" s="76">
        <f t="shared" si="14"/>
        <v>1930</v>
      </c>
      <c r="C71" s="76" t="s">
        <v>50</v>
      </c>
      <c r="D71" s="76">
        <f t="shared" si="15"/>
        <v>2040</v>
      </c>
      <c r="E71" s="76"/>
      <c r="F71" s="78">
        <v>1.93</v>
      </c>
      <c r="G71" s="76" t="s">
        <v>50</v>
      </c>
      <c r="H71" s="79">
        <v>2.04</v>
      </c>
      <c r="J71" s="75">
        <v>69</v>
      </c>
      <c r="K71" s="77">
        <f t="shared" si="12"/>
        <v>1550</v>
      </c>
      <c r="L71" s="77" t="s">
        <v>50</v>
      </c>
      <c r="M71" s="77">
        <f t="shared" si="13"/>
        <v>1610</v>
      </c>
      <c r="N71" s="77"/>
      <c r="O71" s="84">
        <v>1.55</v>
      </c>
      <c r="P71" s="84" t="s">
        <v>50</v>
      </c>
      <c r="Q71" s="85">
        <v>1.61</v>
      </c>
      <c r="S71" s="75">
        <v>69</v>
      </c>
      <c r="T71" s="77">
        <f t="shared" si="16"/>
        <v>1620</v>
      </c>
      <c r="U71" s="76" t="s">
        <v>50</v>
      </c>
      <c r="V71" s="77">
        <f t="shared" si="17"/>
        <v>1730</v>
      </c>
      <c r="W71" s="77"/>
      <c r="X71" s="78">
        <v>1.62</v>
      </c>
      <c r="Y71" s="76" t="s">
        <v>50</v>
      </c>
      <c r="Z71" s="79">
        <v>1.73</v>
      </c>
      <c r="AB71" s="75">
        <v>69</v>
      </c>
      <c r="AC71" s="76">
        <f t="shared" si="18"/>
        <v>1900</v>
      </c>
      <c r="AD71" s="76" t="s">
        <v>50</v>
      </c>
      <c r="AE71" s="76">
        <f t="shared" si="19"/>
        <v>1980</v>
      </c>
      <c r="AF71" s="76"/>
      <c r="AG71" s="78">
        <v>1.9</v>
      </c>
      <c r="AH71" s="76" t="s">
        <v>50</v>
      </c>
      <c r="AI71" s="79">
        <v>1.98</v>
      </c>
      <c r="AK71" s="75">
        <v>69</v>
      </c>
      <c r="AL71" s="76">
        <f t="shared" si="20"/>
        <v>2000</v>
      </c>
      <c r="AM71" s="76" t="s">
        <v>50</v>
      </c>
      <c r="AN71" s="76">
        <f t="shared" si="21"/>
        <v>2120</v>
      </c>
      <c r="AO71" s="76"/>
      <c r="AP71" s="78">
        <v>2</v>
      </c>
      <c r="AQ71" s="76" t="s">
        <v>50</v>
      </c>
      <c r="AR71" s="79">
        <v>2.12</v>
      </c>
      <c r="AT71" s="75">
        <v>69</v>
      </c>
      <c r="AU71" s="76">
        <f t="shared" si="22"/>
        <v>2009.9999999999998</v>
      </c>
      <c r="AV71" s="76" t="s">
        <v>50</v>
      </c>
      <c r="AW71" s="76">
        <f t="shared" si="23"/>
        <v>2060</v>
      </c>
      <c r="AX71" s="76"/>
      <c r="AY71" s="78">
        <v>2.0099999999999998</v>
      </c>
      <c r="AZ71" s="76" t="s">
        <v>50</v>
      </c>
      <c r="BA71" s="79">
        <v>2.06</v>
      </c>
    </row>
    <row r="72" spans="1:53" x14ac:dyDescent="0.25">
      <c r="A72" s="75">
        <v>70</v>
      </c>
      <c r="B72" s="76">
        <f t="shared" si="14"/>
        <v>1930</v>
      </c>
      <c r="C72" s="76" t="s">
        <v>50</v>
      </c>
      <c r="D72" s="76">
        <f t="shared" si="15"/>
        <v>2040</v>
      </c>
      <c r="E72" s="76"/>
      <c r="F72" s="78">
        <v>1.93</v>
      </c>
      <c r="G72" s="76" t="s">
        <v>50</v>
      </c>
      <c r="H72" s="79">
        <v>2.04</v>
      </c>
      <c r="J72" s="75">
        <v>70</v>
      </c>
      <c r="K72" s="77">
        <f t="shared" si="12"/>
        <v>1550</v>
      </c>
      <c r="L72" s="77" t="s">
        <v>50</v>
      </c>
      <c r="M72" s="77">
        <f t="shared" si="13"/>
        <v>1610</v>
      </c>
      <c r="N72" s="77"/>
      <c r="O72" s="84">
        <v>1.55</v>
      </c>
      <c r="P72" s="84" t="s">
        <v>50</v>
      </c>
      <c r="Q72" s="85">
        <v>1.61</v>
      </c>
      <c r="S72" s="75">
        <v>70</v>
      </c>
      <c r="T72" s="77">
        <f t="shared" si="16"/>
        <v>1620</v>
      </c>
      <c r="U72" s="76" t="s">
        <v>50</v>
      </c>
      <c r="V72" s="77">
        <f t="shared" si="17"/>
        <v>1740</v>
      </c>
      <c r="W72" s="77"/>
      <c r="X72" s="78">
        <v>1.62</v>
      </c>
      <c r="Y72" s="76" t="s">
        <v>50</v>
      </c>
      <c r="Z72" s="79">
        <v>1.74</v>
      </c>
      <c r="AB72" s="75">
        <v>70</v>
      </c>
      <c r="AC72" s="76">
        <f t="shared" si="18"/>
        <v>1900</v>
      </c>
      <c r="AD72" s="76" t="s">
        <v>50</v>
      </c>
      <c r="AE72" s="76">
        <f t="shared" si="19"/>
        <v>1980</v>
      </c>
      <c r="AF72" s="76"/>
      <c r="AG72" s="78">
        <v>1.9</v>
      </c>
      <c r="AH72" s="76" t="s">
        <v>50</v>
      </c>
      <c r="AI72" s="79">
        <v>1.98</v>
      </c>
      <c r="AK72" s="75">
        <v>70</v>
      </c>
      <c r="AL72" s="76">
        <f t="shared" si="20"/>
        <v>2000</v>
      </c>
      <c r="AM72" s="76" t="s">
        <v>50</v>
      </c>
      <c r="AN72" s="76">
        <f t="shared" si="21"/>
        <v>2120</v>
      </c>
      <c r="AO72" s="76"/>
      <c r="AP72" s="78">
        <v>2</v>
      </c>
      <c r="AQ72" s="76" t="s">
        <v>50</v>
      </c>
      <c r="AR72" s="79">
        <v>2.12</v>
      </c>
      <c r="AT72" s="75">
        <v>70</v>
      </c>
      <c r="AU72" s="76">
        <f t="shared" si="22"/>
        <v>2009.9999999999998</v>
      </c>
      <c r="AV72" s="76" t="s">
        <v>50</v>
      </c>
      <c r="AW72" s="76">
        <f t="shared" si="23"/>
        <v>2060</v>
      </c>
      <c r="AX72" s="76"/>
      <c r="AY72" s="78">
        <v>2.0099999999999998</v>
      </c>
      <c r="AZ72" s="76" t="s">
        <v>50</v>
      </c>
      <c r="BA72" s="79">
        <v>2.06</v>
      </c>
    </row>
    <row r="73" spans="1:53" x14ac:dyDescent="0.25">
      <c r="A73" s="75">
        <v>71</v>
      </c>
      <c r="B73" s="76">
        <f t="shared" si="14"/>
        <v>1930</v>
      </c>
      <c r="C73" s="76" t="s">
        <v>50</v>
      </c>
      <c r="D73" s="76">
        <f t="shared" si="15"/>
        <v>2040</v>
      </c>
      <c r="E73" s="76"/>
      <c r="F73" s="78">
        <v>1.93</v>
      </c>
      <c r="G73" s="76" t="s">
        <v>50</v>
      </c>
      <c r="H73" s="79">
        <v>2.04</v>
      </c>
      <c r="J73" s="75">
        <v>71</v>
      </c>
      <c r="K73" s="77">
        <f t="shared" si="12"/>
        <v>1550</v>
      </c>
      <c r="L73" s="77" t="s">
        <v>50</v>
      </c>
      <c r="M73" s="77">
        <f t="shared" si="13"/>
        <v>1610</v>
      </c>
      <c r="N73" s="77"/>
      <c r="O73" s="84">
        <v>1.55</v>
      </c>
      <c r="P73" s="84" t="s">
        <v>50</v>
      </c>
      <c r="Q73" s="85">
        <v>1.61</v>
      </c>
      <c r="S73" s="75">
        <v>71</v>
      </c>
      <c r="T73" s="77">
        <f t="shared" si="16"/>
        <v>1620</v>
      </c>
      <c r="U73" s="76" t="s">
        <v>50</v>
      </c>
      <c r="V73" s="77">
        <f t="shared" si="17"/>
        <v>1740</v>
      </c>
      <c r="W73" s="77"/>
      <c r="X73" s="78">
        <v>1.62</v>
      </c>
      <c r="Y73" s="76" t="s">
        <v>50</v>
      </c>
      <c r="Z73" s="79">
        <v>1.74</v>
      </c>
      <c r="AB73" s="75">
        <v>71</v>
      </c>
      <c r="AC73" s="76">
        <f t="shared" si="18"/>
        <v>1900</v>
      </c>
      <c r="AD73" s="76" t="s">
        <v>50</v>
      </c>
      <c r="AE73" s="76">
        <f t="shared" si="19"/>
        <v>1980</v>
      </c>
      <c r="AF73" s="76"/>
      <c r="AG73" s="78">
        <v>1.9</v>
      </c>
      <c r="AH73" s="76" t="s">
        <v>50</v>
      </c>
      <c r="AI73" s="79">
        <v>1.98</v>
      </c>
      <c r="AK73" s="75">
        <v>71</v>
      </c>
      <c r="AL73" s="76">
        <f t="shared" si="20"/>
        <v>2000</v>
      </c>
      <c r="AM73" s="76" t="s">
        <v>50</v>
      </c>
      <c r="AN73" s="76">
        <f t="shared" si="21"/>
        <v>2120</v>
      </c>
      <c r="AO73" s="76"/>
      <c r="AP73" s="78">
        <v>2</v>
      </c>
      <c r="AQ73" s="76" t="s">
        <v>50</v>
      </c>
      <c r="AR73" s="79">
        <v>2.12</v>
      </c>
      <c r="AT73" s="75">
        <v>71</v>
      </c>
      <c r="AU73" s="76">
        <f t="shared" si="22"/>
        <v>2009.9999999999998</v>
      </c>
      <c r="AV73" s="76" t="s">
        <v>50</v>
      </c>
      <c r="AW73" s="76">
        <f t="shared" si="23"/>
        <v>2060</v>
      </c>
      <c r="AX73" s="76"/>
      <c r="AY73" s="78">
        <v>2.0099999999999998</v>
      </c>
      <c r="AZ73" s="76" t="s">
        <v>50</v>
      </c>
      <c r="BA73" s="79">
        <v>2.06</v>
      </c>
    </row>
    <row r="74" spans="1:53" x14ac:dyDescent="0.25">
      <c r="A74" s="75">
        <v>72</v>
      </c>
      <c r="B74" s="76">
        <f t="shared" si="14"/>
        <v>1930</v>
      </c>
      <c r="C74" s="76" t="s">
        <v>50</v>
      </c>
      <c r="D74" s="76">
        <f t="shared" si="15"/>
        <v>2040</v>
      </c>
      <c r="E74" s="76"/>
      <c r="F74" s="78">
        <v>1.93</v>
      </c>
      <c r="G74" s="76" t="s">
        <v>50</v>
      </c>
      <c r="H74" s="79">
        <v>2.04</v>
      </c>
      <c r="J74" s="75">
        <v>72</v>
      </c>
      <c r="K74" s="77">
        <f t="shared" si="12"/>
        <v>1550</v>
      </c>
      <c r="L74" s="77" t="s">
        <v>50</v>
      </c>
      <c r="M74" s="77">
        <f t="shared" si="13"/>
        <v>1610</v>
      </c>
      <c r="N74" s="77"/>
      <c r="O74" s="84">
        <v>1.55</v>
      </c>
      <c r="P74" s="84" t="s">
        <v>50</v>
      </c>
      <c r="Q74" s="85">
        <v>1.61</v>
      </c>
      <c r="S74" s="75">
        <v>72</v>
      </c>
      <c r="T74" s="77">
        <f t="shared" si="16"/>
        <v>1620</v>
      </c>
      <c r="U74" s="76" t="s">
        <v>50</v>
      </c>
      <c r="V74" s="77">
        <f t="shared" si="17"/>
        <v>1740</v>
      </c>
      <c r="W74" s="77"/>
      <c r="X74" s="78">
        <v>1.62</v>
      </c>
      <c r="Y74" s="76" t="s">
        <v>50</v>
      </c>
      <c r="Z74" s="79">
        <v>1.74</v>
      </c>
      <c r="AB74" s="75">
        <v>72</v>
      </c>
      <c r="AC74" s="76">
        <f t="shared" si="18"/>
        <v>1900</v>
      </c>
      <c r="AD74" s="76" t="s">
        <v>50</v>
      </c>
      <c r="AE74" s="76">
        <f t="shared" si="19"/>
        <v>1980</v>
      </c>
      <c r="AF74" s="76"/>
      <c r="AG74" s="78">
        <v>1.9</v>
      </c>
      <c r="AH74" s="76" t="s">
        <v>50</v>
      </c>
      <c r="AI74" s="79">
        <v>1.98</v>
      </c>
      <c r="AK74" s="75">
        <v>72</v>
      </c>
      <c r="AL74" s="76">
        <f t="shared" si="20"/>
        <v>2000</v>
      </c>
      <c r="AM74" s="76" t="s">
        <v>50</v>
      </c>
      <c r="AN74" s="76">
        <f t="shared" si="21"/>
        <v>2120</v>
      </c>
      <c r="AO74" s="76"/>
      <c r="AP74" s="78">
        <v>2</v>
      </c>
      <c r="AQ74" s="76" t="s">
        <v>50</v>
      </c>
      <c r="AR74" s="79">
        <v>2.12</v>
      </c>
      <c r="AT74" s="75">
        <v>72</v>
      </c>
      <c r="AU74" s="76">
        <f t="shared" si="22"/>
        <v>2009.9999999999998</v>
      </c>
      <c r="AV74" s="76" t="s">
        <v>50</v>
      </c>
      <c r="AW74" s="76">
        <f t="shared" si="23"/>
        <v>2060</v>
      </c>
      <c r="AX74" s="76"/>
      <c r="AY74" s="78">
        <v>2.0099999999999998</v>
      </c>
      <c r="AZ74" s="76" t="s">
        <v>50</v>
      </c>
      <c r="BA74" s="79">
        <v>2.06</v>
      </c>
    </row>
    <row r="75" spans="1:53" x14ac:dyDescent="0.25">
      <c r="A75" s="75">
        <v>73</v>
      </c>
      <c r="B75" s="76">
        <f t="shared" si="14"/>
        <v>1930</v>
      </c>
      <c r="C75" s="76" t="s">
        <v>50</v>
      </c>
      <c r="D75" s="76">
        <f t="shared" si="15"/>
        <v>2040</v>
      </c>
      <c r="E75" s="76"/>
      <c r="F75" s="78">
        <v>1.93</v>
      </c>
      <c r="G75" s="76" t="s">
        <v>50</v>
      </c>
      <c r="H75" s="79">
        <v>2.04</v>
      </c>
      <c r="J75" s="75">
        <v>73</v>
      </c>
      <c r="K75" s="77">
        <f t="shared" si="12"/>
        <v>1550</v>
      </c>
      <c r="L75" s="77" t="s">
        <v>50</v>
      </c>
      <c r="M75" s="77">
        <f t="shared" si="13"/>
        <v>1610</v>
      </c>
      <c r="N75" s="77"/>
      <c r="O75" s="84">
        <v>1.55</v>
      </c>
      <c r="P75" s="84" t="s">
        <v>50</v>
      </c>
      <c r="Q75" s="85">
        <v>1.61</v>
      </c>
      <c r="S75" s="75">
        <v>73</v>
      </c>
      <c r="T75" s="77">
        <f t="shared" si="16"/>
        <v>1630</v>
      </c>
      <c r="U75" s="76" t="s">
        <v>50</v>
      </c>
      <c r="V75" s="77">
        <f t="shared" si="17"/>
        <v>1740</v>
      </c>
      <c r="W75" s="77"/>
      <c r="X75" s="78">
        <v>1.63</v>
      </c>
      <c r="Y75" s="76" t="s">
        <v>50</v>
      </c>
      <c r="Z75" s="79">
        <v>1.74</v>
      </c>
      <c r="AB75" s="75">
        <v>73</v>
      </c>
      <c r="AC75" s="76">
        <f t="shared" si="18"/>
        <v>1900</v>
      </c>
      <c r="AD75" s="76" t="s">
        <v>50</v>
      </c>
      <c r="AE75" s="76">
        <f t="shared" si="19"/>
        <v>1980</v>
      </c>
      <c r="AF75" s="76"/>
      <c r="AG75" s="78">
        <v>1.9</v>
      </c>
      <c r="AH75" s="76" t="s">
        <v>50</v>
      </c>
      <c r="AI75" s="79">
        <v>1.98</v>
      </c>
      <c r="AK75" s="75">
        <v>73</v>
      </c>
      <c r="AL75" s="76">
        <f t="shared" si="20"/>
        <v>2000</v>
      </c>
      <c r="AM75" s="76" t="s">
        <v>50</v>
      </c>
      <c r="AN75" s="76">
        <f t="shared" si="21"/>
        <v>2120</v>
      </c>
      <c r="AO75" s="76"/>
      <c r="AP75" s="78">
        <v>2</v>
      </c>
      <c r="AQ75" s="76" t="s">
        <v>50</v>
      </c>
      <c r="AR75" s="79">
        <v>2.12</v>
      </c>
      <c r="AT75" s="75">
        <v>73</v>
      </c>
      <c r="AU75" s="76">
        <f t="shared" si="22"/>
        <v>2009.9999999999998</v>
      </c>
      <c r="AV75" s="76" t="s">
        <v>50</v>
      </c>
      <c r="AW75" s="76">
        <f t="shared" si="23"/>
        <v>2060</v>
      </c>
      <c r="AX75" s="76"/>
      <c r="AY75" s="78">
        <v>2.0099999999999998</v>
      </c>
      <c r="AZ75" s="76" t="s">
        <v>50</v>
      </c>
      <c r="BA75" s="79">
        <v>2.06</v>
      </c>
    </row>
    <row r="76" spans="1:53" x14ac:dyDescent="0.25">
      <c r="A76" s="75">
        <v>74</v>
      </c>
      <c r="B76" s="76">
        <f t="shared" si="14"/>
        <v>1930</v>
      </c>
      <c r="C76" s="76" t="s">
        <v>50</v>
      </c>
      <c r="D76" s="76">
        <f t="shared" si="15"/>
        <v>2040</v>
      </c>
      <c r="E76" s="76"/>
      <c r="F76" s="78">
        <v>1.93</v>
      </c>
      <c r="G76" s="76" t="s">
        <v>50</v>
      </c>
      <c r="H76" s="79">
        <v>2.04</v>
      </c>
      <c r="J76" s="75">
        <v>74</v>
      </c>
      <c r="K76" s="77">
        <f t="shared" si="12"/>
        <v>1550</v>
      </c>
      <c r="L76" s="77" t="s">
        <v>50</v>
      </c>
      <c r="M76" s="77">
        <f t="shared" si="13"/>
        <v>1610</v>
      </c>
      <c r="N76" s="77"/>
      <c r="O76" s="84">
        <v>1.55</v>
      </c>
      <c r="P76" s="84" t="s">
        <v>50</v>
      </c>
      <c r="Q76" s="85">
        <v>1.61</v>
      </c>
      <c r="S76" s="75">
        <v>74</v>
      </c>
      <c r="T76" s="77">
        <f t="shared" si="16"/>
        <v>1630</v>
      </c>
      <c r="U76" s="76" t="s">
        <v>50</v>
      </c>
      <c r="V76" s="77">
        <f t="shared" si="17"/>
        <v>1740</v>
      </c>
      <c r="W76" s="77"/>
      <c r="X76" s="78">
        <v>1.63</v>
      </c>
      <c r="Y76" s="76" t="s">
        <v>50</v>
      </c>
      <c r="Z76" s="79">
        <v>1.74</v>
      </c>
      <c r="AB76" s="75">
        <v>74</v>
      </c>
      <c r="AC76" s="76">
        <f t="shared" si="18"/>
        <v>1900</v>
      </c>
      <c r="AD76" s="76" t="s">
        <v>50</v>
      </c>
      <c r="AE76" s="76">
        <f t="shared" si="19"/>
        <v>1980</v>
      </c>
      <c r="AF76" s="76"/>
      <c r="AG76" s="78">
        <v>1.9</v>
      </c>
      <c r="AH76" s="76" t="s">
        <v>50</v>
      </c>
      <c r="AI76" s="79">
        <v>1.98</v>
      </c>
      <c r="AK76" s="75">
        <v>74</v>
      </c>
      <c r="AL76" s="76">
        <f t="shared" si="20"/>
        <v>2000</v>
      </c>
      <c r="AM76" s="76" t="s">
        <v>50</v>
      </c>
      <c r="AN76" s="76">
        <f t="shared" si="21"/>
        <v>2120</v>
      </c>
      <c r="AO76" s="76"/>
      <c r="AP76" s="78">
        <v>2</v>
      </c>
      <c r="AQ76" s="76" t="s">
        <v>50</v>
      </c>
      <c r="AR76" s="79">
        <v>2.12</v>
      </c>
      <c r="AT76" s="75">
        <v>74</v>
      </c>
      <c r="AU76" s="76">
        <f t="shared" si="22"/>
        <v>2009.9999999999998</v>
      </c>
      <c r="AV76" s="76" t="s">
        <v>50</v>
      </c>
      <c r="AW76" s="76">
        <f t="shared" si="23"/>
        <v>2060</v>
      </c>
      <c r="AX76" s="76"/>
      <c r="AY76" s="78">
        <v>2.0099999999999998</v>
      </c>
      <c r="AZ76" s="76" t="s">
        <v>50</v>
      </c>
      <c r="BA76" s="79">
        <v>2.06</v>
      </c>
    </row>
    <row r="77" spans="1:53" x14ac:dyDescent="0.25">
      <c r="A77" s="75">
        <v>75</v>
      </c>
      <c r="B77" s="76">
        <f t="shared" si="14"/>
        <v>1930</v>
      </c>
      <c r="C77" s="76" t="s">
        <v>50</v>
      </c>
      <c r="D77" s="76">
        <f t="shared" si="15"/>
        <v>2040</v>
      </c>
      <c r="E77" s="76"/>
      <c r="F77" s="78">
        <v>1.93</v>
      </c>
      <c r="G77" s="76" t="s">
        <v>50</v>
      </c>
      <c r="H77" s="79">
        <v>2.04</v>
      </c>
      <c r="J77" s="75">
        <v>75</v>
      </c>
      <c r="K77" s="77">
        <f t="shared" si="12"/>
        <v>1550</v>
      </c>
      <c r="L77" s="77" t="s">
        <v>50</v>
      </c>
      <c r="M77" s="77">
        <f t="shared" si="13"/>
        <v>1610</v>
      </c>
      <c r="N77" s="77"/>
      <c r="O77" s="84">
        <v>1.55</v>
      </c>
      <c r="P77" s="84" t="s">
        <v>50</v>
      </c>
      <c r="Q77" s="85">
        <v>1.61</v>
      </c>
      <c r="S77" s="75">
        <v>75</v>
      </c>
      <c r="T77" s="77">
        <f t="shared" si="16"/>
        <v>1630</v>
      </c>
      <c r="U77" s="76" t="s">
        <v>50</v>
      </c>
      <c r="V77" s="77">
        <f t="shared" si="17"/>
        <v>1740</v>
      </c>
      <c r="W77" s="77"/>
      <c r="X77" s="78">
        <v>1.63</v>
      </c>
      <c r="Y77" s="76" t="s">
        <v>50</v>
      </c>
      <c r="Z77" s="79">
        <v>1.74</v>
      </c>
      <c r="AB77" s="75">
        <v>75</v>
      </c>
      <c r="AC77" s="76">
        <f t="shared" si="18"/>
        <v>1900</v>
      </c>
      <c r="AD77" s="76" t="s">
        <v>50</v>
      </c>
      <c r="AE77" s="76">
        <f t="shared" si="19"/>
        <v>1990</v>
      </c>
      <c r="AF77" s="76"/>
      <c r="AG77" s="78">
        <v>1.9</v>
      </c>
      <c r="AH77" s="76" t="s">
        <v>50</v>
      </c>
      <c r="AI77" s="79">
        <v>1.99</v>
      </c>
      <c r="AK77" s="75">
        <v>75</v>
      </c>
      <c r="AL77" s="76">
        <f t="shared" si="20"/>
        <v>2000</v>
      </c>
      <c r="AM77" s="76" t="s">
        <v>50</v>
      </c>
      <c r="AN77" s="76">
        <f t="shared" si="21"/>
        <v>2120</v>
      </c>
      <c r="AO77" s="76"/>
      <c r="AP77" s="78">
        <v>2</v>
      </c>
      <c r="AQ77" s="76" t="s">
        <v>50</v>
      </c>
      <c r="AR77" s="79">
        <v>2.12</v>
      </c>
      <c r="AT77" s="75">
        <v>75</v>
      </c>
      <c r="AU77" s="76">
        <f t="shared" si="22"/>
        <v>2009.9999999999998</v>
      </c>
      <c r="AV77" s="76" t="s">
        <v>50</v>
      </c>
      <c r="AW77" s="76">
        <f t="shared" si="23"/>
        <v>2060</v>
      </c>
      <c r="AX77" s="76"/>
      <c r="AY77" s="78">
        <v>2.0099999999999998</v>
      </c>
      <c r="AZ77" s="76" t="s">
        <v>50</v>
      </c>
      <c r="BA77" s="79">
        <v>2.06</v>
      </c>
    </row>
    <row r="78" spans="1:53" x14ac:dyDescent="0.25">
      <c r="A78" s="75">
        <v>76</v>
      </c>
      <c r="B78" s="76">
        <f t="shared" si="14"/>
        <v>1930</v>
      </c>
      <c r="C78" s="76" t="s">
        <v>50</v>
      </c>
      <c r="D78" s="76">
        <f t="shared" si="15"/>
        <v>2040</v>
      </c>
      <c r="E78" s="76"/>
      <c r="F78" s="78">
        <v>1.93</v>
      </c>
      <c r="G78" s="76" t="s">
        <v>50</v>
      </c>
      <c r="H78" s="79">
        <v>2.04</v>
      </c>
      <c r="J78" s="75">
        <v>76</v>
      </c>
      <c r="K78" s="77">
        <f t="shared" si="12"/>
        <v>1550</v>
      </c>
      <c r="L78" s="77" t="s">
        <v>50</v>
      </c>
      <c r="M78" s="77">
        <f t="shared" si="13"/>
        <v>1610</v>
      </c>
      <c r="N78" s="77"/>
      <c r="O78" s="84">
        <v>1.55</v>
      </c>
      <c r="P78" s="84" t="s">
        <v>50</v>
      </c>
      <c r="Q78" s="85">
        <v>1.61</v>
      </c>
      <c r="S78" s="75">
        <v>76</v>
      </c>
      <c r="T78" s="77">
        <f t="shared" si="16"/>
        <v>1630</v>
      </c>
      <c r="U78" s="76" t="s">
        <v>50</v>
      </c>
      <c r="V78" s="77">
        <f t="shared" si="17"/>
        <v>1740</v>
      </c>
      <c r="W78" s="77"/>
      <c r="X78" s="78">
        <v>1.63</v>
      </c>
      <c r="Y78" s="76" t="s">
        <v>50</v>
      </c>
      <c r="Z78" s="79">
        <v>1.74</v>
      </c>
      <c r="AB78" s="75">
        <v>76</v>
      </c>
      <c r="AC78" s="76">
        <f t="shared" si="18"/>
        <v>1900</v>
      </c>
      <c r="AD78" s="76" t="s">
        <v>50</v>
      </c>
      <c r="AE78" s="76">
        <f t="shared" si="19"/>
        <v>1990</v>
      </c>
      <c r="AF78" s="76"/>
      <c r="AG78" s="78">
        <v>1.9</v>
      </c>
      <c r="AH78" s="76" t="s">
        <v>50</v>
      </c>
      <c r="AI78" s="79">
        <v>1.99</v>
      </c>
      <c r="AK78" s="75">
        <v>76</v>
      </c>
      <c r="AL78" s="76">
        <f t="shared" si="20"/>
        <v>2000</v>
      </c>
      <c r="AM78" s="76" t="s">
        <v>50</v>
      </c>
      <c r="AN78" s="76">
        <f t="shared" si="21"/>
        <v>2120</v>
      </c>
      <c r="AO78" s="76"/>
      <c r="AP78" s="78">
        <v>2</v>
      </c>
      <c r="AQ78" s="76" t="s">
        <v>50</v>
      </c>
      <c r="AR78" s="79">
        <v>2.12</v>
      </c>
      <c r="AT78" s="75">
        <v>76</v>
      </c>
      <c r="AU78" s="76">
        <f t="shared" si="22"/>
        <v>2009.9999999999998</v>
      </c>
      <c r="AV78" s="76" t="s">
        <v>50</v>
      </c>
      <c r="AW78" s="76">
        <f t="shared" si="23"/>
        <v>2060</v>
      </c>
      <c r="AX78" s="76"/>
      <c r="AY78" s="78">
        <v>2.0099999999999998</v>
      </c>
      <c r="AZ78" s="76" t="s">
        <v>50</v>
      </c>
      <c r="BA78" s="79">
        <v>2.06</v>
      </c>
    </row>
    <row r="79" spans="1:53" x14ac:dyDescent="0.25">
      <c r="A79" s="75">
        <v>77</v>
      </c>
      <c r="B79" s="76">
        <f t="shared" si="14"/>
        <v>1930</v>
      </c>
      <c r="C79" s="76" t="s">
        <v>50</v>
      </c>
      <c r="D79" s="76">
        <f t="shared" si="15"/>
        <v>2040</v>
      </c>
      <c r="E79" s="76"/>
      <c r="F79" s="78">
        <v>1.93</v>
      </c>
      <c r="G79" s="76" t="s">
        <v>50</v>
      </c>
      <c r="H79" s="79">
        <v>2.04</v>
      </c>
      <c r="J79" s="75">
        <v>77</v>
      </c>
      <c r="K79" s="77">
        <f t="shared" si="12"/>
        <v>1550</v>
      </c>
      <c r="L79" s="77" t="s">
        <v>50</v>
      </c>
      <c r="M79" s="77">
        <f t="shared" si="13"/>
        <v>1610</v>
      </c>
      <c r="N79" s="77"/>
      <c r="O79" s="84">
        <v>1.55</v>
      </c>
      <c r="P79" s="84" t="s">
        <v>50</v>
      </c>
      <c r="Q79" s="85">
        <v>1.61</v>
      </c>
      <c r="S79" s="75">
        <v>77</v>
      </c>
      <c r="T79" s="77">
        <f t="shared" si="16"/>
        <v>1630</v>
      </c>
      <c r="U79" s="76" t="s">
        <v>50</v>
      </c>
      <c r="V79" s="77">
        <f t="shared" si="17"/>
        <v>1740</v>
      </c>
      <c r="W79" s="77"/>
      <c r="X79" s="78">
        <v>1.63</v>
      </c>
      <c r="Y79" s="76" t="s">
        <v>50</v>
      </c>
      <c r="Z79" s="79">
        <v>1.74</v>
      </c>
      <c r="AB79" s="75">
        <v>77</v>
      </c>
      <c r="AC79" s="76">
        <f t="shared" si="18"/>
        <v>1900</v>
      </c>
      <c r="AD79" s="76" t="s">
        <v>50</v>
      </c>
      <c r="AE79" s="76">
        <f t="shared" si="19"/>
        <v>1990</v>
      </c>
      <c r="AF79" s="76"/>
      <c r="AG79" s="78">
        <v>1.9</v>
      </c>
      <c r="AH79" s="76" t="s">
        <v>50</v>
      </c>
      <c r="AI79" s="79">
        <v>1.99</v>
      </c>
      <c r="AK79" s="75">
        <v>77</v>
      </c>
      <c r="AL79" s="76">
        <f t="shared" si="20"/>
        <v>2000</v>
      </c>
      <c r="AM79" s="76" t="s">
        <v>50</v>
      </c>
      <c r="AN79" s="76">
        <f t="shared" si="21"/>
        <v>2120</v>
      </c>
      <c r="AO79" s="76"/>
      <c r="AP79" s="78">
        <v>2</v>
      </c>
      <c r="AQ79" s="76" t="s">
        <v>50</v>
      </c>
      <c r="AR79" s="79">
        <v>2.12</v>
      </c>
      <c r="AT79" s="75">
        <v>77</v>
      </c>
      <c r="AU79" s="76">
        <f t="shared" si="22"/>
        <v>2009.9999999999998</v>
      </c>
      <c r="AV79" s="76" t="s">
        <v>50</v>
      </c>
      <c r="AW79" s="76">
        <f t="shared" si="23"/>
        <v>2060</v>
      </c>
      <c r="AX79" s="76"/>
      <c r="AY79" s="78">
        <v>2.0099999999999998</v>
      </c>
      <c r="AZ79" s="76" t="s">
        <v>50</v>
      </c>
      <c r="BA79" s="79">
        <v>2.06</v>
      </c>
    </row>
    <row r="80" spans="1:53" x14ac:dyDescent="0.25">
      <c r="A80" s="75">
        <v>78</v>
      </c>
      <c r="B80" s="76">
        <f t="shared" si="14"/>
        <v>1930</v>
      </c>
      <c r="C80" s="76" t="s">
        <v>50</v>
      </c>
      <c r="D80" s="76">
        <f t="shared" si="15"/>
        <v>2040</v>
      </c>
      <c r="E80" s="76"/>
      <c r="F80" s="78">
        <v>1.93</v>
      </c>
      <c r="G80" s="76" t="s">
        <v>50</v>
      </c>
      <c r="H80" s="79">
        <v>2.04</v>
      </c>
      <c r="J80" s="75">
        <v>78</v>
      </c>
      <c r="K80" s="77">
        <f t="shared" si="12"/>
        <v>1550</v>
      </c>
      <c r="L80" s="77" t="s">
        <v>50</v>
      </c>
      <c r="M80" s="77">
        <f t="shared" si="13"/>
        <v>1610</v>
      </c>
      <c r="N80" s="77"/>
      <c r="O80" s="84">
        <v>1.55</v>
      </c>
      <c r="P80" s="84" t="s">
        <v>50</v>
      </c>
      <c r="Q80" s="85">
        <v>1.61</v>
      </c>
      <c r="S80" s="75">
        <v>78</v>
      </c>
      <c r="T80" s="77">
        <f t="shared" si="16"/>
        <v>1630</v>
      </c>
      <c r="U80" s="76" t="s">
        <v>50</v>
      </c>
      <c r="V80" s="77">
        <f t="shared" si="17"/>
        <v>1740</v>
      </c>
      <c r="W80" s="77"/>
      <c r="X80" s="78">
        <v>1.63</v>
      </c>
      <c r="Y80" s="76" t="s">
        <v>50</v>
      </c>
      <c r="Z80" s="79">
        <v>1.74</v>
      </c>
      <c r="AB80" s="75">
        <v>78</v>
      </c>
      <c r="AC80" s="76">
        <f t="shared" si="18"/>
        <v>1900</v>
      </c>
      <c r="AD80" s="76" t="s">
        <v>50</v>
      </c>
      <c r="AE80" s="76">
        <f t="shared" si="19"/>
        <v>1990</v>
      </c>
      <c r="AF80" s="76"/>
      <c r="AG80" s="78">
        <v>1.9</v>
      </c>
      <c r="AH80" s="76" t="s">
        <v>50</v>
      </c>
      <c r="AI80" s="79">
        <v>1.99</v>
      </c>
      <c r="AK80" s="75">
        <v>78</v>
      </c>
      <c r="AL80" s="76">
        <f t="shared" si="20"/>
        <v>2000</v>
      </c>
      <c r="AM80" s="76" t="s">
        <v>50</v>
      </c>
      <c r="AN80" s="76">
        <f t="shared" si="21"/>
        <v>2120</v>
      </c>
      <c r="AO80" s="76"/>
      <c r="AP80" s="78">
        <v>2</v>
      </c>
      <c r="AQ80" s="76" t="s">
        <v>50</v>
      </c>
      <c r="AR80" s="79">
        <v>2.12</v>
      </c>
      <c r="AT80" s="75">
        <v>78</v>
      </c>
      <c r="AU80" s="76">
        <f t="shared" si="22"/>
        <v>2009.9999999999998</v>
      </c>
      <c r="AV80" s="76" t="s">
        <v>50</v>
      </c>
      <c r="AW80" s="76">
        <f t="shared" si="23"/>
        <v>2060</v>
      </c>
      <c r="AX80" s="76"/>
      <c r="AY80" s="78">
        <v>2.0099999999999998</v>
      </c>
      <c r="AZ80" s="76" t="s">
        <v>50</v>
      </c>
      <c r="BA80" s="79">
        <v>2.06</v>
      </c>
    </row>
    <row r="81" spans="1:53" x14ac:dyDescent="0.25">
      <c r="A81" s="75">
        <v>79</v>
      </c>
      <c r="B81" s="76">
        <f t="shared" si="14"/>
        <v>1930</v>
      </c>
      <c r="C81" s="76" t="s">
        <v>50</v>
      </c>
      <c r="D81" s="76">
        <f t="shared" si="15"/>
        <v>2040</v>
      </c>
      <c r="E81" s="76"/>
      <c r="F81" s="78">
        <v>1.93</v>
      </c>
      <c r="G81" s="76" t="s">
        <v>50</v>
      </c>
      <c r="H81" s="79">
        <v>2.04</v>
      </c>
      <c r="J81" s="75">
        <v>79</v>
      </c>
      <c r="K81" s="77">
        <f t="shared" si="12"/>
        <v>1550</v>
      </c>
      <c r="L81" s="77" t="s">
        <v>50</v>
      </c>
      <c r="M81" s="77">
        <f t="shared" si="13"/>
        <v>1610</v>
      </c>
      <c r="N81" s="77"/>
      <c r="O81" s="84">
        <v>1.55</v>
      </c>
      <c r="P81" s="84" t="s">
        <v>50</v>
      </c>
      <c r="Q81" s="85">
        <v>1.61</v>
      </c>
      <c r="S81" s="75">
        <v>79</v>
      </c>
      <c r="T81" s="77">
        <f t="shared" si="16"/>
        <v>1630</v>
      </c>
      <c r="U81" s="76" t="s">
        <v>50</v>
      </c>
      <c r="V81" s="77">
        <f t="shared" si="17"/>
        <v>1740</v>
      </c>
      <c r="W81" s="77"/>
      <c r="X81" s="78">
        <v>1.63</v>
      </c>
      <c r="Y81" s="76" t="s">
        <v>50</v>
      </c>
      <c r="Z81" s="79">
        <v>1.74</v>
      </c>
      <c r="AB81" s="75">
        <v>79</v>
      </c>
      <c r="AC81" s="76">
        <f t="shared" si="18"/>
        <v>1900</v>
      </c>
      <c r="AD81" s="76" t="s">
        <v>50</v>
      </c>
      <c r="AE81" s="76">
        <f t="shared" si="19"/>
        <v>1990</v>
      </c>
      <c r="AF81" s="76"/>
      <c r="AG81" s="78">
        <v>1.9</v>
      </c>
      <c r="AH81" s="76" t="s">
        <v>50</v>
      </c>
      <c r="AI81" s="79">
        <v>1.99</v>
      </c>
      <c r="AK81" s="75">
        <v>79</v>
      </c>
      <c r="AL81" s="76">
        <f t="shared" si="20"/>
        <v>2000</v>
      </c>
      <c r="AM81" s="76" t="s">
        <v>50</v>
      </c>
      <c r="AN81" s="76">
        <f t="shared" si="21"/>
        <v>2120</v>
      </c>
      <c r="AO81" s="76"/>
      <c r="AP81" s="78">
        <v>2</v>
      </c>
      <c r="AQ81" s="76" t="s">
        <v>50</v>
      </c>
      <c r="AR81" s="79">
        <v>2.12</v>
      </c>
      <c r="AT81" s="75">
        <v>79</v>
      </c>
      <c r="AU81" s="76">
        <f t="shared" si="22"/>
        <v>2009.9999999999998</v>
      </c>
      <c r="AV81" s="76" t="s">
        <v>50</v>
      </c>
      <c r="AW81" s="76">
        <f t="shared" si="23"/>
        <v>2060</v>
      </c>
      <c r="AX81" s="76"/>
      <c r="AY81" s="78">
        <v>2.0099999999999998</v>
      </c>
      <c r="AZ81" s="76" t="s">
        <v>50</v>
      </c>
      <c r="BA81" s="79">
        <v>2.06</v>
      </c>
    </row>
    <row r="82" spans="1:53" x14ac:dyDescent="0.25">
      <c r="A82" s="75">
        <v>80</v>
      </c>
      <c r="B82" s="76">
        <f t="shared" si="14"/>
        <v>1930</v>
      </c>
      <c r="C82" s="76" t="s">
        <v>50</v>
      </c>
      <c r="D82" s="76">
        <f t="shared" si="15"/>
        <v>2040</v>
      </c>
      <c r="E82" s="76"/>
      <c r="F82" s="78">
        <v>1.93</v>
      </c>
      <c r="G82" s="76" t="s">
        <v>50</v>
      </c>
      <c r="H82" s="79">
        <v>2.04</v>
      </c>
      <c r="J82" s="75">
        <v>80</v>
      </c>
      <c r="K82" s="77">
        <f t="shared" si="12"/>
        <v>1550</v>
      </c>
      <c r="L82" s="77" t="s">
        <v>50</v>
      </c>
      <c r="M82" s="77">
        <f t="shared" si="13"/>
        <v>1610</v>
      </c>
      <c r="N82" s="77"/>
      <c r="O82" s="84">
        <v>1.55</v>
      </c>
      <c r="P82" s="84" t="s">
        <v>50</v>
      </c>
      <c r="Q82" s="85">
        <v>1.61</v>
      </c>
      <c r="S82" s="75">
        <v>80</v>
      </c>
      <c r="T82" s="77">
        <f t="shared" si="16"/>
        <v>1630</v>
      </c>
      <c r="U82" s="76" t="s">
        <v>50</v>
      </c>
      <c r="V82" s="77">
        <f t="shared" si="17"/>
        <v>1740</v>
      </c>
      <c r="W82" s="77"/>
      <c r="X82" s="78">
        <v>1.63</v>
      </c>
      <c r="Y82" s="76" t="s">
        <v>50</v>
      </c>
      <c r="Z82" s="79">
        <v>1.74</v>
      </c>
      <c r="AB82" s="75">
        <v>80</v>
      </c>
      <c r="AC82" s="76">
        <f t="shared" si="18"/>
        <v>1900</v>
      </c>
      <c r="AD82" s="76" t="s">
        <v>50</v>
      </c>
      <c r="AE82" s="76">
        <f t="shared" si="19"/>
        <v>1990</v>
      </c>
      <c r="AF82" s="76"/>
      <c r="AG82" s="78">
        <v>1.9</v>
      </c>
      <c r="AH82" s="76" t="s">
        <v>50</v>
      </c>
      <c r="AI82" s="79">
        <v>1.99</v>
      </c>
      <c r="AK82" s="75">
        <v>80</v>
      </c>
      <c r="AL82" s="76">
        <f t="shared" si="20"/>
        <v>2000</v>
      </c>
      <c r="AM82" s="76" t="s">
        <v>50</v>
      </c>
      <c r="AN82" s="76">
        <f t="shared" si="21"/>
        <v>2120</v>
      </c>
      <c r="AO82" s="76"/>
      <c r="AP82" s="78">
        <v>2</v>
      </c>
      <c r="AQ82" s="76" t="s">
        <v>50</v>
      </c>
      <c r="AR82" s="79">
        <v>2.12</v>
      </c>
      <c r="AT82" s="75">
        <v>80</v>
      </c>
      <c r="AU82" s="76">
        <f t="shared" si="22"/>
        <v>2009.9999999999998</v>
      </c>
      <c r="AV82" s="76" t="s">
        <v>50</v>
      </c>
      <c r="AW82" s="76">
        <f t="shared" si="23"/>
        <v>2060</v>
      </c>
      <c r="AX82" s="76"/>
      <c r="AY82" s="78">
        <v>2.0099999999999998</v>
      </c>
      <c r="AZ82" s="76" t="s">
        <v>50</v>
      </c>
      <c r="BA82" s="79">
        <v>2.06</v>
      </c>
    </row>
    <row r="83" spans="1:53" x14ac:dyDescent="0.25">
      <c r="A83" s="75">
        <v>81</v>
      </c>
      <c r="B83" s="76">
        <f t="shared" si="14"/>
        <v>1930</v>
      </c>
      <c r="C83" s="76" t="s">
        <v>50</v>
      </c>
      <c r="D83" s="76">
        <f t="shared" si="15"/>
        <v>2040</v>
      </c>
      <c r="E83" s="76"/>
      <c r="F83" s="78">
        <v>1.93</v>
      </c>
      <c r="G83" s="76" t="s">
        <v>50</v>
      </c>
      <c r="H83" s="79">
        <v>2.04</v>
      </c>
      <c r="J83" s="75">
        <v>81</v>
      </c>
      <c r="K83" s="77">
        <f t="shared" si="12"/>
        <v>1550</v>
      </c>
      <c r="L83" s="77" t="s">
        <v>50</v>
      </c>
      <c r="M83" s="77">
        <f t="shared" si="13"/>
        <v>1610</v>
      </c>
      <c r="N83" s="77"/>
      <c r="O83" s="84">
        <v>1.55</v>
      </c>
      <c r="P83" s="84" t="s">
        <v>50</v>
      </c>
      <c r="Q83" s="85">
        <v>1.61</v>
      </c>
      <c r="S83" s="75">
        <v>81</v>
      </c>
      <c r="T83" s="77">
        <f t="shared" si="16"/>
        <v>1630</v>
      </c>
      <c r="U83" s="76" t="s">
        <v>50</v>
      </c>
      <c r="V83" s="77">
        <f t="shared" si="17"/>
        <v>1740</v>
      </c>
      <c r="W83" s="77"/>
      <c r="X83" s="78">
        <v>1.63</v>
      </c>
      <c r="Y83" s="76" t="s">
        <v>50</v>
      </c>
      <c r="Z83" s="79">
        <v>1.74</v>
      </c>
      <c r="AB83" s="75">
        <v>81</v>
      </c>
      <c r="AC83" s="76">
        <f t="shared" si="18"/>
        <v>1910</v>
      </c>
      <c r="AD83" s="76" t="s">
        <v>50</v>
      </c>
      <c r="AE83" s="76">
        <f t="shared" si="19"/>
        <v>2000</v>
      </c>
      <c r="AF83" s="76"/>
      <c r="AG83" s="78">
        <v>1.91</v>
      </c>
      <c r="AH83" s="76" t="s">
        <v>50</v>
      </c>
      <c r="AI83" s="79">
        <v>2</v>
      </c>
      <c r="AK83" s="75">
        <v>81</v>
      </c>
      <c r="AL83" s="76">
        <f t="shared" si="20"/>
        <v>1630</v>
      </c>
      <c r="AM83" s="76" t="s">
        <v>50</v>
      </c>
      <c r="AN83" s="76">
        <f t="shared" si="21"/>
        <v>1740</v>
      </c>
      <c r="AO83" s="76"/>
      <c r="AP83" s="78">
        <v>1.63</v>
      </c>
      <c r="AQ83" s="76" t="s">
        <v>50</v>
      </c>
      <c r="AR83" s="79">
        <v>1.74</v>
      </c>
      <c r="AT83" s="75">
        <v>81</v>
      </c>
      <c r="AU83" s="76">
        <f t="shared" si="22"/>
        <v>2009.9999999999998</v>
      </c>
      <c r="AV83" s="76" t="s">
        <v>50</v>
      </c>
      <c r="AW83" s="76">
        <f t="shared" si="23"/>
        <v>2060</v>
      </c>
      <c r="AX83" s="76"/>
      <c r="AY83" s="78">
        <v>2.0099999999999998</v>
      </c>
      <c r="AZ83" s="76" t="s">
        <v>50</v>
      </c>
      <c r="BA83" s="79">
        <v>2.06</v>
      </c>
    </row>
    <row r="84" spans="1:53" x14ac:dyDescent="0.25">
      <c r="A84" s="75">
        <v>82</v>
      </c>
      <c r="B84" s="76">
        <f t="shared" si="14"/>
        <v>1930</v>
      </c>
      <c r="C84" s="76" t="s">
        <v>50</v>
      </c>
      <c r="D84" s="76">
        <f t="shared" si="15"/>
        <v>2040</v>
      </c>
      <c r="E84" s="76"/>
      <c r="F84" s="78">
        <v>1.93</v>
      </c>
      <c r="G84" s="76" t="s">
        <v>50</v>
      </c>
      <c r="H84" s="79">
        <v>2.04</v>
      </c>
      <c r="J84" s="75">
        <v>82</v>
      </c>
      <c r="K84" s="77">
        <f t="shared" si="12"/>
        <v>1550</v>
      </c>
      <c r="L84" s="77" t="s">
        <v>50</v>
      </c>
      <c r="M84" s="77">
        <f t="shared" si="13"/>
        <v>1610</v>
      </c>
      <c r="N84" s="77"/>
      <c r="O84" s="84">
        <v>1.55</v>
      </c>
      <c r="P84" s="84" t="s">
        <v>50</v>
      </c>
      <c r="Q84" s="85">
        <v>1.61</v>
      </c>
      <c r="S84" s="75">
        <v>82</v>
      </c>
      <c r="T84" s="77">
        <f t="shared" si="16"/>
        <v>1630</v>
      </c>
      <c r="U84" s="76" t="s">
        <v>50</v>
      </c>
      <c r="V84" s="77">
        <f t="shared" si="17"/>
        <v>1740</v>
      </c>
      <c r="W84" s="77"/>
      <c r="X84" s="78">
        <v>1.63</v>
      </c>
      <c r="Y84" s="76" t="s">
        <v>50</v>
      </c>
      <c r="Z84" s="79">
        <v>1.74</v>
      </c>
      <c r="AB84" s="75">
        <v>82</v>
      </c>
      <c r="AC84" s="76">
        <f t="shared" si="18"/>
        <v>1910</v>
      </c>
      <c r="AD84" s="76" t="s">
        <v>50</v>
      </c>
      <c r="AE84" s="76">
        <f t="shared" si="19"/>
        <v>2000</v>
      </c>
      <c r="AF84" s="76"/>
      <c r="AG84" s="78">
        <v>1.91</v>
      </c>
      <c r="AH84" s="76" t="s">
        <v>50</v>
      </c>
      <c r="AI84" s="79">
        <v>2</v>
      </c>
      <c r="AK84" s="75">
        <v>82</v>
      </c>
      <c r="AL84" s="76">
        <f t="shared" si="20"/>
        <v>1630</v>
      </c>
      <c r="AM84" s="76" t="s">
        <v>50</v>
      </c>
      <c r="AN84" s="76">
        <f t="shared" si="21"/>
        <v>1740</v>
      </c>
      <c r="AO84" s="76"/>
      <c r="AP84" s="78">
        <v>1.63</v>
      </c>
      <c r="AQ84" s="76" t="s">
        <v>50</v>
      </c>
      <c r="AR84" s="79">
        <v>1.74</v>
      </c>
      <c r="AT84" s="75">
        <v>82</v>
      </c>
      <c r="AU84" s="76">
        <f t="shared" si="22"/>
        <v>2009.9999999999998</v>
      </c>
      <c r="AV84" s="76" t="s">
        <v>50</v>
      </c>
      <c r="AW84" s="76">
        <f t="shared" si="23"/>
        <v>2060</v>
      </c>
      <c r="AX84" s="76"/>
      <c r="AY84" s="78">
        <v>2.0099999999999998</v>
      </c>
      <c r="AZ84" s="76" t="s">
        <v>50</v>
      </c>
      <c r="BA84" s="79">
        <v>2.06</v>
      </c>
    </row>
    <row r="85" spans="1:53" x14ac:dyDescent="0.25">
      <c r="A85" s="75">
        <v>83</v>
      </c>
      <c r="B85" s="76">
        <f t="shared" si="14"/>
        <v>1930</v>
      </c>
      <c r="C85" s="76" t="s">
        <v>50</v>
      </c>
      <c r="D85" s="76">
        <f t="shared" si="15"/>
        <v>2040</v>
      </c>
      <c r="E85" s="76"/>
      <c r="F85" s="78">
        <v>1.93</v>
      </c>
      <c r="G85" s="76" t="s">
        <v>50</v>
      </c>
      <c r="H85" s="79">
        <v>2.04</v>
      </c>
      <c r="J85" s="75">
        <v>83</v>
      </c>
      <c r="K85" s="77">
        <f t="shared" ref="K85:K92" si="24">O85*1000</f>
        <v>1550</v>
      </c>
      <c r="L85" s="77" t="s">
        <v>50</v>
      </c>
      <c r="M85" s="77">
        <f t="shared" ref="M85:M92" si="25">Q85*1000</f>
        <v>1610</v>
      </c>
      <c r="N85" s="77"/>
      <c r="O85" s="84">
        <v>1.55</v>
      </c>
      <c r="P85" s="84" t="s">
        <v>50</v>
      </c>
      <c r="Q85" s="85">
        <v>1.61</v>
      </c>
      <c r="S85" s="75">
        <v>83</v>
      </c>
      <c r="T85" s="77">
        <f t="shared" si="16"/>
        <v>1640</v>
      </c>
      <c r="U85" s="76" t="s">
        <v>50</v>
      </c>
      <c r="V85" s="77">
        <f t="shared" si="17"/>
        <v>1740</v>
      </c>
      <c r="W85" s="77"/>
      <c r="X85" s="78">
        <v>1.64</v>
      </c>
      <c r="Y85" s="76" t="s">
        <v>50</v>
      </c>
      <c r="Z85" s="79">
        <v>1.74</v>
      </c>
      <c r="AB85" s="75">
        <v>83</v>
      </c>
      <c r="AC85" s="76">
        <f t="shared" si="18"/>
        <v>1910</v>
      </c>
      <c r="AD85" s="76" t="s">
        <v>50</v>
      </c>
      <c r="AE85" s="76">
        <f t="shared" si="19"/>
        <v>2000</v>
      </c>
      <c r="AF85" s="76"/>
      <c r="AG85" s="78">
        <v>1.91</v>
      </c>
      <c r="AH85" s="76" t="s">
        <v>50</v>
      </c>
      <c r="AI85" s="79">
        <v>2</v>
      </c>
      <c r="AK85" s="75">
        <v>83</v>
      </c>
      <c r="AL85" s="76">
        <f t="shared" si="20"/>
        <v>1640</v>
      </c>
      <c r="AM85" s="76" t="s">
        <v>50</v>
      </c>
      <c r="AN85" s="76">
        <f t="shared" si="21"/>
        <v>1740</v>
      </c>
      <c r="AO85" s="76"/>
      <c r="AP85" s="78">
        <v>1.64</v>
      </c>
      <c r="AQ85" s="76" t="s">
        <v>50</v>
      </c>
      <c r="AR85" s="79">
        <v>1.74</v>
      </c>
      <c r="AT85" s="75">
        <v>83</v>
      </c>
      <c r="AU85" s="76">
        <f t="shared" si="22"/>
        <v>2009.9999999999998</v>
      </c>
      <c r="AV85" s="76" t="s">
        <v>50</v>
      </c>
      <c r="AW85" s="76">
        <f t="shared" si="23"/>
        <v>2060</v>
      </c>
      <c r="AX85" s="76"/>
      <c r="AY85" s="78">
        <v>2.0099999999999998</v>
      </c>
      <c r="AZ85" s="76" t="s">
        <v>50</v>
      </c>
      <c r="BA85" s="79">
        <v>2.06</v>
      </c>
    </row>
    <row r="86" spans="1:53" x14ac:dyDescent="0.25">
      <c r="A86" s="75">
        <v>84</v>
      </c>
      <c r="B86" s="76">
        <f t="shared" si="14"/>
        <v>1930</v>
      </c>
      <c r="C86" s="76" t="s">
        <v>50</v>
      </c>
      <c r="D86" s="76">
        <f t="shared" si="15"/>
        <v>2040</v>
      </c>
      <c r="E86" s="76"/>
      <c r="F86" s="78">
        <v>1.93</v>
      </c>
      <c r="G86" s="76" t="s">
        <v>50</v>
      </c>
      <c r="H86" s="79">
        <v>2.04</v>
      </c>
      <c r="J86" s="75">
        <v>84</v>
      </c>
      <c r="K86" s="77">
        <f t="shared" si="24"/>
        <v>1550</v>
      </c>
      <c r="L86" s="77" t="s">
        <v>50</v>
      </c>
      <c r="M86" s="77">
        <f t="shared" si="25"/>
        <v>1610</v>
      </c>
      <c r="N86" s="77"/>
      <c r="O86" s="84">
        <v>1.55</v>
      </c>
      <c r="P86" s="84" t="s">
        <v>50</v>
      </c>
      <c r="Q86" s="85">
        <v>1.61</v>
      </c>
      <c r="S86" s="75">
        <v>84</v>
      </c>
      <c r="T86" s="77">
        <f t="shared" si="16"/>
        <v>1640</v>
      </c>
      <c r="U86" s="76" t="s">
        <v>50</v>
      </c>
      <c r="V86" s="77">
        <f t="shared" si="17"/>
        <v>1740</v>
      </c>
      <c r="W86" s="77"/>
      <c r="X86" s="78">
        <v>1.64</v>
      </c>
      <c r="Y86" s="76" t="s">
        <v>50</v>
      </c>
      <c r="Z86" s="79">
        <v>1.74</v>
      </c>
      <c r="AB86" s="75">
        <v>84</v>
      </c>
      <c r="AC86" s="76">
        <f t="shared" si="18"/>
        <v>1910</v>
      </c>
      <c r="AD86" s="76" t="s">
        <v>50</v>
      </c>
      <c r="AE86" s="76">
        <f t="shared" si="19"/>
        <v>2000</v>
      </c>
      <c r="AF86" s="76"/>
      <c r="AG86" s="78">
        <v>1.91</v>
      </c>
      <c r="AH86" s="76" t="s">
        <v>50</v>
      </c>
      <c r="AI86" s="79">
        <v>2</v>
      </c>
      <c r="AK86" s="75">
        <v>84</v>
      </c>
      <c r="AL86" s="76">
        <f t="shared" si="20"/>
        <v>1640</v>
      </c>
      <c r="AM86" s="76" t="s">
        <v>50</v>
      </c>
      <c r="AN86" s="76">
        <f t="shared" si="21"/>
        <v>1740</v>
      </c>
      <c r="AO86" s="76"/>
      <c r="AP86" s="78">
        <v>1.64</v>
      </c>
      <c r="AQ86" s="76" t="s">
        <v>50</v>
      </c>
      <c r="AR86" s="79">
        <v>1.74</v>
      </c>
      <c r="AT86" s="75">
        <v>84</v>
      </c>
      <c r="AU86" s="76">
        <f t="shared" si="22"/>
        <v>2009.9999999999998</v>
      </c>
      <c r="AV86" s="76" t="s">
        <v>50</v>
      </c>
      <c r="AW86" s="76">
        <f t="shared" si="23"/>
        <v>2060</v>
      </c>
      <c r="AX86" s="76"/>
      <c r="AY86" s="78">
        <v>2.0099999999999998</v>
      </c>
      <c r="AZ86" s="76" t="s">
        <v>50</v>
      </c>
      <c r="BA86" s="79">
        <v>2.06</v>
      </c>
    </row>
    <row r="87" spans="1:53" x14ac:dyDescent="0.25">
      <c r="A87" s="75">
        <v>85</v>
      </c>
      <c r="B87" s="76">
        <f t="shared" si="14"/>
        <v>1930</v>
      </c>
      <c r="C87" s="76" t="s">
        <v>50</v>
      </c>
      <c r="D87" s="76">
        <f t="shared" si="15"/>
        <v>2040</v>
      </c>
      <c r="E87" s="76"/>
      <c r="F87" s="78">
        <v>1.93</v>
      </c>
      <c r="G87" s="76" t="s">
        <v>50</v>
      </c>
      <c r="H87" s="79">
        <v>2.04</v>
      </c>
      <c r="J87" s="75">
        <v>85</v>
      </c>
      <c r="K87" s="77">
        <f t="shared" si="24"/>
        <v>1550</v>
      </c>
      <c r="L87" s="77" t="s">
        <v>50</v>
      </c>
      <c r="M87" s="77">
        <f t="shared" si="25"/>
        <v>1610</v>
      </c>
      <c r="N87" s="77"/>
      <c r="O87" s="84">
        <v>1.55</v>
      </c>
      <c r="P87" s="84" t="s">
        <v>50</v>
      </c>
      <c r="Q87" s="85">
        <v>1.61</v>
      </c>
      <c r="S87" s="75">
        <v>85</v>
      </c>
      <c r="T87" s="77">
        <f t="shared" si="16"/>
        <v>1640</v>
      </c>
      <c r="U87" s="76" t="s">
        <v>50</v>
      </c>
      <c r="V87" s="77">
        <f t="shared" si="17"/>
        <v>1740</v>
      </c>
      <c r="W87" s="77"/>
      <c r="X87" s="78">
        <v>1.64</v>
      </c>
      <c r="Y87" s="76" t="s">
        <v>50</v>
      </c>
      <c r="Z87" s="79">
        <v>1.74</v>
      </c>
      <c r="AB87" s="75">
        <v>85</v>
      </c>
      <c r="AC87" s="76">
        <f t="shared" si="18"/>
        <v>1910</v>
      </c>
      <c r="AD87" s="76" t="s">
        <v>50</v>
      </c>
      <c r="AE87" s="76">
        <f t="shared" si="19"/>
        <v>2000</v>
      </c>
      <c r="AF87" s="76"/>
      <c r="AG87" s="78">
        <v>1.91</v>
      </c>
      <c r="AH87" s="76" t="s">
        <v>50</v>
      </c>
      <c r="AI87" s="79">
        <v>2</v>
      </c>
      <c r="AK87" s="75">
        <v>85</v>
      </c>
      <c r="AL87" s="76">
        <f t="shared" si="20"/>
        <v>1640</v>
      </c>
      <c r="AM87" s="76" t="s">
        <v>50</v>
      </c>
      <c r="AN87" s="76">
        <f t="shared" si="21"/>
        <v>1740</v>
      </c>
      <c r="AO87" s="76"/>
      <c r="AP87" s="78">
        <v>1.64</v>
      </c>
      <c r="AQ87" s="76" t="s">
        <v>50</v>
      </c>
      <c r="AR87" s="79">
        <v>1.74</v>
      </c>
      <c r="AT87" s="75">
        <v>85</v>
      </c>
      <c r="AU87" s="76">
        <f t="shared" si="22"/>
        <v>2009.9999999999998</v>
      </c>
      <c r="AV87" s="76" t="s">
        <v>50</v>
      </c>
      <c r="AW87" s="76">
        <f t="shared" si="23"/>
        <v>2060</v>
      </c>
      <c r="AX87" s="76"/>
      <c r="AY87" s="78">
        <v>2.0099999999999998</v>
      </c>
      <c r="AZ87" s="76" t="s">
        <v>50</v>
      </c>
      <c r="BA87" s="79">
        <v>2.06</v>
      </c>
    </row>
    <row r="88" spans="1:53" x14ac:dyDescent="0.25">
      <c r="A88" s="75">
        <v>86</v>
      </c>
      <c r="B88" s="76">
        <f t="shared" si="14"/>
        <v>1930</v>
      </c>
      <c r="C88" s="76" t="s">
        <v>50</v>
      </c>
      <c r="D88" s="76">
        <f t="shared" si="15"/>
        <v>2040</v>
      </c>
      <c r="E88" s="76"/>
      <c r="F88" s="78">
        <v>1.93</v>
      </c>
      <c r="G88" s="76" t="s">
        <v>50</v>
      </c>
      <c r="H88" s="79">
        <v>2.04</v>
      </c>
      <c r="J88" s="75">
        <v>86</v>
      </c>
      <c r="K88" s="77">
        <f t="shared" si="24"/>
        <v>1550</v>
      </c>
      <c r="L88" s="77" t="s">
        <v>50</v>
      </c>
      <c r="M88" s="77">
        <f t="shared" si="25"/>
        <v>1610</v>
      </c>
      <c r="N88" s="77"/>
      <c r="O88" s="84">
        <v>1.55</v>
      </c>
      <c r="P88" s="84" t="s">
        <v>50</v>
      </c>
      <c r="Q88" s="85">
        <v>1.61</v>
      </c>
      <c r="S88" s="75">
        <v>86</v>
      </c>
      <c r="T88" s="77">
        <f t="shared" si="16"/>
        <v>1640</v>
      </c>
      <c r="U88" s="76" t="s">
        <v>50</v>
      </c>
      <c r="V88" s="77">
        <f t="shared" si="17"/>
        <v>1740</v>
      </c>
      <c r="W88" s="77"/>
      <c r="X88" s="78">
        <v>1.64</v>
      </c>
      <c r="Y88" s="76" t="s">
        <v>50</v>
      </c>
      <c r="Z88" s="79">
        <v>1.74</v>
      </c>
      <c r="AB88" s="75">
        <v>86</v>
      </c>
      <c r="AC88" s="76">
        <f t="shared" si="18"/>
        <v>1910</v>
      </c>
      <c r="AD88" s="76" t="s">
        <v>50</v>
      </c>
      <c r="AE88" s="76">
        <f t="shared" si="19"/>
        <v>2000</v>
      </c>
      <c r="AF88" s="76"/>
      <c r="AG88" s="78">
        <v>1.91</v>
      </c>
      <c r="AH88" s="76" t="s">
        <v>50</v>
      </c>
      <c r="AI88" s="79">
        <v>2</v>
      </c>
      <c r="AK88" s="75">
        <v>86</v>
      </c>
      <c r="AL88" s="76">
        <f t="shared" si="20"/>
        <v>1640</v>
      </c>
      <c r="AM88" s="76" t="s">
        <v>50</v>
      </c>
      <c r="AN88" s="76">
        <f t="shared" si="21"/>
        <v>1740</v>
      </c>
      <c r="AO88" s="76"/>
      <c r="AP88" s="78">
        <v>1.64</v>
      </c>
      <c r="AQ88" s="76" t="s">
        <v>50</v>
      </c>
      <c r="AR88" s="79">
        <v>1.74</v>
      </c>
      <c r="AT88" s="75">
        <v>86</v>
      </c>
      <c r="AU88" s="76">
        <f t="shared" si="22"/>
        <v>2009.9999999999998</v>
      </c>
      <c r="AV88" s="76" t="s">
        <v>50</v>
      </c>
      <c r="AW88" s="76">
        <f t="shared" si="23"/>
        <v>2060</v>
      </c>
      <c r="AX88" s="76"/>
      <c r="AY88" s="78">
        <v>2.0099999999999998</v>
      </c>
      <c r="AZ88" s="76" t="s">
        <v>50</v>
      </c>
      <c r="BA88" s="79">
        <v>2.06</v>
      </c>
    </row>
    <row r="89" spans="1:53" x14ac:dyDescent="0.25">
      <c r="A89" s="75">
        <v>87</v>
      </c>
      <c r="B89" s="76">
        <f t="shared" si="14"/>
        <v>1930</v>
      </c>
      <c r="C89" s="76" t="s">
        <v>50</v>
      </c>
      <c r="D89" s="76">
        <f t="shared" si="15"/>
        <v>2040</v>
      </c>
      <c r="E89" s="76"/>
      <c r="F89" s="78">
        <v>1.93</v>
      </c>
      <c r="G89" s="76" t="s">
        <v>50</v>
      </c>
      <c r="H89" s="79">
        <v>2.04</v>
      </c>
      <c r="J89" s="75">
        <v>87</v>
      </c>
      <c r="K89" s="77">
        <f t="shared" si="24"/>
        <v>1550</v>
      </c>
      <c r="L89" s="77" t="s">
        <v>50</v>
      </c>
      <c r="M89" s="77">
        <f t="shared" si="25"/>
        <v>1610</v>
      </c>
      <c r="N89" s="77"/>
      <c r="O89" s="84">
        <v>1.55</v>
      </c>
      <c r="P89" s="84" t="s">
        <v>50</v>
      </c>
      <c r="Q89" s="85">
        <v>1.61</v>
      </c>
      <c r="S89" s="75">
        <v>87</v>
      </c>
      <c r="T89" s="77">
        <f t="shared" si="16"/>
        <v>1640</v>
      </c>
      <c r="U89" s="76" t="s">
        <v>50</v>
      </c>
      <c r="V89" s="77">
        <f t="shared" si="17"/>
        <v>1740</v>
      </c>
      <c r="W89" s="77"/>
      <c r="X89" s="78">
        <v>1.64</v>
      </c>
      <c r="Y89" s="76" t="s">
        <v>50</v>
      </c>
      <c r="Z89" s="79">
        <v>1.74</v>
      </c>
      <c r="AB89" s="75">
        <v>87</v>
      </c>
      <c r="AC89" s="76">
        <f t="shared" si="18"/>
        <v>1910</v>
      </c>
      <c r="AD89" s="76" t="s">
        <v>50</v>
      </c>
      <c r="AE89" s="76">
        <f t="shared" si="19"/>
        <v>2000</v>
      </c>
      <c r="AF89" s="76"/>
      <c r="AG89" s="78">
        <v>1.91</v>
      </c>
      <c r="AH89" s="76" t="s">
        <v>50</v>
      </c>
      <c r="AI89" s="79">
        <v>2</v>
      </c>
      <c r="AK89" s="75">
        <v>87</v>
      </c>
      <c r="AL89" s="76">
        <f t="shared" si="20"/>
        <v>1640</v>
      </c>
      <c r="AM89" s="76" t="s">
        <v>50</v>
      </c>
      <c r="AN89" s="76">
        <f t="shared" si="21"/>
        <v>1740</v>
      </c>
      <c r="AO89" s="76"/>
      <c r="AP89" s="78">
        <v>1.64</v>
      </c>
      <c r="AQ89" s="76" t="s">
        <v>50</v>
      </c>
      <c r="AR89" s="79">
        <v>1.74</v>
      </c>
      <c r="AT89" s="75">
        <v>87</v>
      </c>
      <c r="AU89" s="76">
        <f t="shared" si="22"/>
        <v>2009.9999999999998</v>
      </c>
      <c r="AV89" s="76" t="s">
        <v>50</v>
      </c>
      <c r="AW89" s="76">
        <f t="shared" si="23"/>
        <v>2060</v>
      </c>
      <c r="AX89" s="76"/>
      <c r="AY89" s="78">
        <v>2.0099999999999998</v>
      </c>
      <c r="AZ89" s="76" t="s">
        <v>50</v>
      </c>
      <c r="BA89" s="79">
        <v>2.06</v>
      </c>
    </row>
    <row r="90" spans="1:53" x14ac:dyDescent="0.25">
      <c r="A90" s="75">
        <v>88</v>
      </c>
      <c r="B90" s="76">
        <f t="shared" si="14"/>
        <v>1930</v>
      </c>
      <c r="C90" s="76" t="s">
        <v>50</v>
      </c>
      <c r="D90" s="76">
        <f t="shared" si="15"/>
        <v>2040</v>
      </c>
      <c r="E90" s="76"/>
      <c r="F90" s="78">
        <v>1.93</v>
      </c>
      <c r="G90" s="76" t="s">
        <v>50</v>
      </c>
      <c r="H90" s="79">
        <v>2.04</v>
      </c>
      <c r="J90" s="75">
        <v>88</v>
      </c>
      <c r="K90" s="77">
        <f t="shared" si="24"/>
        <v>1550</v>
      </c>
      <c r="L90" s="77" t="s">
        <v>50</v>
      </c>
      <c r="M90" s="77">
        <f t="shared" si="25"/>
        <v>1610</v>
      </c>
      <c r="N90" s="77"/>
      <c r="O90" s="84">
        <v>1.55</v>
      </c>
      <c r="P90" s="84" t="s">
        <v>50</v>
      </c>
      <c r="Q90" s="85">
        <v>1.61</v>
      </c>
      <c r="S90" s="75">
        <v>88</v>
      </c>
      <c r="T90" s="77">
        <f t="shared" si="16"/>
        <v>1640</v>
      </c>
      <c r="U90" s="76" t="s">
        <v>50</v>
      </c>
      <c r="V90" s="77">
        <f t="shared" si="17"/>
        <v>1740</v>
      </c>
      <c r="W90" s="77"/>
      <c r="X90" s="78">
        <v>1.64</v>
      </c>
      <c r="Y90" s="76" t="s">
        <v>50</v>
      </c>
      <c r="Z90" s="79">
        <v>1.74</v>
      </c>
      <c r="AB90" s="75">
        <v>88</v>
      </c>
      <c r="AC90" s="76">
        <f t="shared" si="18"/>
        <v>1910</v>
      </c>
      <c r="AD90" s="76" t="s">
        <v>50</v>
      </c>
      <c r="AE90" s="76">
        <f t="shared" si="19"/>
        <v>2000</v>
      </c>
      <c r="AF90" s="76"/>
      <c r="AG90" s="78">
        <v>1.91</v>
      </c>
      <c r="AH90" s="76" t="s">
        <v>50</v>
      </c>
      <c r="AI90" s="79">
        <v>2</v>
      </c>
      <c r="AK90" s="75">
        <v>88</v>
      </c>
      <c r="AL90" s="76">
        <f t="shared" si="20"/>
        <v>1640</v>
      </c>
      <c r="AM90" s="76" t="s">
        <v>50</v>
      </c>
      <c r="AN90" s="76">
        <f t="shared" si="21"/>
        <v>1740</v>
      </c>
      <c r="AO90" s="76"/>
      <c r="AP90" s="78">
        <v>1.64</v>
      </c>
      <c r="AQ90" s="76" t="s">
        <v>50</v>
      </c>
      <c r="AR90" s="79">
        <v>1.74</v>
      </c>
      <c r="AT90" s="75">
        <v>88</v>
      </c>
      <c r="AU90" s="76">
        <f t="shared" si="22"/>
        <v>2009.9999999999998</v>
      </c>
      <c r="AV90" s="76" t="s">
        <v>50</v>
      </c>
      <c r="AW90" s="76">
        <f t="shared" si="23"/>
        <v>2060</v>
      </c>
      <c r="AX90" s="76"/>
      <c r="AY90" s="78">
        <v>2.0099999999999998</v>
      </c>
      <c r="AZ90" s="76" t="s">
        <v>50</v>
      </c>
      <c r="BA90" s="79">
        <v>2.06</v>
      </c>
    </row>
    <row r="91" spans="1:53" x14ac:dyDescent="0.25">
      <c r="A91" s="75">
        <v>89</v>
      </c>
      <c r="B91" s="76">
        <f t="shared" si="14"/>
        <v>1930</v>
      </c>
      <c r="C91" s="76" t="s">
        <v>50</v>
      </c>
      <c r="D91" s="76">
        <f t="shared" si="15"/>
        <v>2040</v>
      </c>
      <c r="E91" s="76"/>
      <c r="F91" s="78">
        <v>1.93</v>
      </c>
      <c r="G91" s="76" t="s">
        <v>50</v>
      </c>
      <c r="H91" s="79">
        <v>2.04</v>
      </c>
      <c r="J91" s="75">
        <v>89</v>
      </c>
      <c r="K91" s="77">
        <f t="shared" si="24"/>
        <v>1550</v>
      </c>
      <c r="L91" s="77" t="s">
        <v>50</v>
      </c>
      <c r="M91" s="77">
        <f t="shared" si="25"/>
        <v>1610</v>
      </c>
      <c r="N91" s="77"/>
      <c r="O91" s="84">
        <v>1.55</v>
      </c>
      <c r="P91" s="84" t="s">
        <v>50</v>
      </c>
      <c r="Q91" s="85">
        <v>1.61</v>
      </c>
      <c r="S91" s="75">
        <v>89</v>
      </c>
      <c r="T91" s="77">
        <f t="shared" si="16"/>
        <v>1640</v>
      </c>
      <c r="U91" s="76" t="s">
        <v>50</v>
      </c>
      <c r="V91" s="77">
        <f t="shared" si="17"/>
        <v>1740</v>
      </c>
      <c r="W91" s="77"/>
      <c r="X91" s="78">
        <v>1.64</v>
      </c>
      <c r="Y91" s="76" t="s">
        <v>50</v>
      </c>
      <c r="Z91" s="79">
        <v>1.74</v>
      </c>
      <c r="AB91" s="75">
        <v>89</v>
      </c>
      <c r="AC91" s="76">
        <f t="shared" si="18"/>
        <v>1910</v>
      </c>
      <c r="AD91" s="76" t="s">
        <v>50</v>
      </c>
      <c r="AE91" s="76">
        <f t="shared" si="19"/>
        <v>2000</v>
      </c>
      <c r="AF91" s="76"/>
      <c r="AG91" s="78">
        <v>1.91</v>
      </c>
      <c r="AH91" s="76" t="s">
        <v>50</v>
      </c>
      <c r="AI91" s="79">
        <v>2</v>
      </c>
      <c r="AK91" s="75">
        <v>89</v>
      </c>
      <c r="AL91" s="76">
        <f t="shared" si="20"/>
        <v>1640</v>
      </c>
      <c r="AM91" s="76" t="s">
        <v>50</v>
      </c>
      <c r="AN91" s="76">
        <f t="shared" si="21"/>
        <v>1740</v>
      </c>
      <c r="AO91" s="76"/>
      <c r="AP91" s="78">
        <v>1.64</v>
      </c>
      <c r="AQ91" s="76" t="s">
        <v>50</v>
      </c>
      <c r="AR91" s="79">
        <v>1.74</v>
      </c>
      <c r="AT91" s="75">
        <v>89</v>
      </c>
      <c r="AU91" s="76">
        <f t="shared" si="22"/>
        <v>2009.9999999999998</v>
      </c>
      <c r="AV91" s="76" t="s">
        <v>50</v>
      </c>
      <c r="AW91" s="76">
        <f t="shared" si="23"/>
        <v>2060</v>
      </c>
      <c r="AX91" s="76"/>
      <c r="AY91" s="78">
        <v>2.0099999999999998</v>
      </c>
      <c r="AZ91" s="76" t="s">
        <v>50</v>
      </c>
      <c r="BA91" s="79">
        <v>2.06</v>
      </c>
    </row>
    <row r="92" spans="1:53" ht="15.75" thickBot="1" x14ac:dyDescent="0.3">
      <c r="A92" s="75">
        <v>90</v>
      </c>
      <c r="B92" s="76">
        <f t="shared" si="14"/>
        <v>1930</v>
      </c>
      <c r="C92" s="76" t="s">
        <v>50</v>
      </c>
      <c r="D92" s="76">
        <f t="shared" si="15"/>
        <v>2040</v>
      </c>
      <c r="E92" s="76"/>
      <c r="F92" s="78">
        <v>1.93</v>
      </c>
      <c r="G92" s="76" t="s">
        <v>50</v>
      </c>
      <c r="H92" s="79">
        <v>2.04</v>
      </c>
      <c r="J92" s="75">
        <v>90</v>
      </c>
      <c r="K92" s="77">
        <f t="shared" si="24"/>
        <v>1550</v>
      </c>
      <c r="L92" s="77" t="s">
        <v>50</v>
      </c>
      <c r="M92" s="77">
        <f t="shared" si="25"/>
        <v>1610</v>
      </c>
      <c r="N92" s="77"/>
      <c r="O92" s="84">
        <v>1.55</v>
      </c>
      <c r="P92" s="84" t="s">
        <v>50</v>
      </c>
      <c r="Q92" s="85">
        <v>1.61</v>
      </c>
      <c r="S92" s="75">
        <v>90</v>
      </c>
      <c r="T92" s="77">
        <f t="shared" si="16"/>
        <v>1640</v>
      </c>
      <c r="U92" s="76" t="s">
        <v>50</v>
      </c>
      <c r="V92" s="77">
        <f t="shared" si="17"/>
        <v>1740</v>
      </c>
      <c r="W92" s="77"/>
      <c r="X92" s="78">
        <v>1.64</v>
      </c>
      <c r="Y92" s="76" t="s">
        <v>50</v>
      </c>
      <c r="Z92" s="79">
        <v>1.74</v>
      </c>
      <c r="AB92" s="80">
        <v>90</v>
      </c>
      <c r="AC92" s="81">
        <f t="shared" si="18"/>
        <v>1910</v>
      </c>
      <c r="AD92" s="81" t="s">
        <v>50</v>
      </c>
      <c r="AE92" s="81">
        <f t="shared" si="19"/>
        <v>2000</v>
      </c>
      <c r="AF92" s="81"/>
      <c r="AG92" s="82">
        <v>1.91</v>
      </c>
      <c r="AH92" s="81" t="s">
        <v>50</v>
      </c>
      <c r="AI92" s="83">
        <v>2</v>
      </c>
      <c r="AK92" s="80">
        <v>90</v>
      </c>
      <c r="AL92" s="81">
        <f t="shared" si="20"/>
        <v>1640</v>
      </c>
      <c r="AM92" s="81" t="s">
        <v>50</v>
      </c>
      <c r="AN92" s="81">
        <f t="shared" si="21"/>
        <v>1740</v>
      </c>
      <c r="AO92" s="81"/>
      <c r="AP92" s="82">
        <v>1.64</v>
      </c>
      <c r="AQ92" s="81" t="s">
        <v>50</v>
      </c>
      <c r="AR92" s="83">
        <v>1.74</v>
      </c>
      <c r="AT92" s="80">
        <v>90</v>
      </c>
      <c r="AU92" s="81">
        <f t="shared" si="22"/>
        <v>2009.9999999999998</v>
      </c>
      <c r="AV92" s="81" t="s">
        <v>50</v>
      </c>
      <c r="AW92" s="81">
        <f t="shared" si="23"/>
        <v>2060</v>
      </c>
      <c r="AX92" s="81"/>
      <c r="AY92" s="82">
        <v>2.0099999999999998</v>
      </c>
      <c r="AZ92" s="81" t="s">
        <v>50</v>
      </c>
      <c r="BA92" s="83">
        <v>2.06</v>
      </c>
    </row>
    <row r="93" spans="1:53" x14ac:dyDescent="0.25">
      <c r="A93" s="75">
        <v>91</v>
      </c>
      <c r="B93" s="76">
        <f t="shared" ref="B93:B102" si="26">SUM(F93*1000)</f>
        <v>1940</v>
      </c>
      <c r="C93" s="76" t="s">
        <v>50</v>
      </c>
      <c r="D93" s="76">
        <f t="shared" ref="D93:D102" si="27">SUM(H93*1000)</f>
        <v>2050</v>
      </c>
      <c r="E93" s="76"/>
      <c r="F93" s="76">
        <v>1.94</v>
      </c>
      <c r="G93" s="76" t="s">
        <v>50</v>
      </c>
      <c r="H93" s="126">
        <v>2.0499999999999998</v>
      </c>
      <c r="J93" s="75">
        <v>91</v>
      </c>
      <c r="K93" s="77">
        <f t="shared" ref="K93:K102" si="28">O93*1000</f>
        <v>1550</v>
      </c>
      <c r="L93" s="77" t="s">
        <v>50</v>
      </c>
      <c r="M93" s="77">
        <f t="shared" ref="M93:M102" si="29">Q93*1000</f>
        <v>1610</v>
      </c>
      <c r="N93" s="77"/>
      <c r="O93" s="77">
        <v>1.55</v>
      </c>
      <c r="P93" s="77" t="s">
        <v>50</v>
      </c>
      <c r="Q93" s="87">
        <v>1.61</v>
      </c>
      <c r="S93" s="75">
        <v>91</v>
      </c>
      <c r="T93" s="77">
        <f t="shared" si="16"/>
        <v>1650</v>
      </c>
      <c r="U93" s="76" t="s">
        <v>50</v>
      </c>
      <c r="V93" s="77">
        <f t="shared" si="17"/>
        <v>1750</v>
      </c>
      <c r="W93" s="77"/>
      <c r="X93" s="76">
        <v>1.65</v>
      </c>
      <c r="Y93" s="76" t="s">
        <v>50</v>
      </c>
      <c r="Z93" s="126">
        <v>1.75</v>
      </c>
    </row>
    <row r="94" spans="1:53" x14ac:dyDescent="0.25">
      <c r="A94" s="75">
        <v>92</v>
      </c>
      <c r="B94" s="76">
        <f t="shared" si="26"/>
        <v>1940</v>
      </c>
      <c r="C94" s="76" t="s">
        <v>50</v>
      </c>
      <c r="D94" s="76">
        <f t="shared" si="27"/>
        <v>2050</v>
      </c>
      <c r="E94" s="76"/>
      <c r="F94" s="76">
        <v>1.94</v>
      </c>
      <c r="G94" s="76" t="s">
        <v>50</v>
      </c>
      <c r="H94" s="126">
        <v>2.0499999999999998</v>
      </c>
      <c r="J94" s="75">
        <v>92</v>
      </c>
      <c r="K94" s="77">
        <f t="shared" si="28"/>
        <v>1550</v>
      </c>
      <c r="L94" s="77" t="s">
        <v>50</v>
      </c>
      <c r="M94" s="77">
        <f t="shared" si="29"/>
        <v>1610</v>
      </c>
      <c r="N94" s="77"/>
      <c r="O94" s="77">
        <v>1.55</v>
      </c>
      <c r="P94" s="77" t="s">
        <v>50</v>
      </c>
      <c r="Q94" s="87">
        <v>1.61</v>
      </c>
      <c r="S94" s="75">
        <v>92</v>
      </c>
      <c r="T94" s="77">
        <f t="shared" si="16"/>
        <v>1650</v>
      </c>
      <c r="U94" s="76" t="s">
        <v>50</v>
      </c>
      <c r="V94" s="77">
        <f t="shared" si="17"/>
        <v>1750</v>
      </c>
      <c r="W94" s="77"/>
      <c r="X94" s="76">
        <v>1.65</v>
      </c>
      <c r="Y94" s="76" t="s">
        <v>50</v>
      </c>
      <c r="Z94" s="126">
        <v>1.75</v>
      </c>
    </row>
    <row r="95" spans="1:53" x14ac:dyDescent="0.25">
      <c r="A95" s="75">
        <v>93</v>
      </c>
      <c r="B95" s="76">
        <f t="shared" si="26"/>
        <v>1940</v>
      </c>
      <c r="C95" s="76" t="s">
        <v>50</v>
      </c>
      <c r="D95" s="76">
        <f t="shared" si="27"/>
        <v>2050</v>
      </c>
      <c r="E95" s="76"/>
      <c r="F95" s="76">
        <v>1.94</v>
      </c>
      <c r="G95" s="76" t="s">
        <v>50</v>
      </c>
      <c r="H95" s="126">
        <v>2.0499999999999998</v>
      </c>
      <c r="J95" s="75">
        <v>93</v>
      </c>
      <c r="K95" s="77">
        <f t="shared" si="28"/>
        <v>1550</v>
      </c>
      <c r="L95" s="77" t="s">
        <v>50</v>
      </c>
      <c r="M95" s="77">
        <f t="shared" si="29"/>
        <v>1610</v>
      </c>
      <c r="N95" s="77"/>
      <c r="O95" s="77">
        <v>1.55</v>
      </c>
      <c r="P95" s="77" t="s">
        <v>50</v>
      </c>
      <c r="Q95" s="87">
        <v>1.61</v>
      </c>
      <c r="S95" s="75">
        <v>93</v>
      </c>
      <c r="T95" s="77">
        <f t="shared" si="16"/>
        <v>1650</v>
      </c>
      <c r="U95" s="76" t="s">
        <v>50</v>
      </c>
      <c r="V95" s="77">
        <f t="shared" si="17"/>
        <v>1750</v>
      </c>
      <c r="W95" s="77"/>
      <c r="X95" s="76">
        <v>1.65</v>
      </c>
      <c r="Y95" s="76" t="s">
        <v>50</v>
      </c>
      <c r="Z95" s="126">
        <v>1.75</v>
      </c>
    </row>
    <row r="96" spans="1:53" x14ac:dyDescent="0.25">
      <c r="A96" s="75">
        <v>94</v>
      </c>
      <c r="B96" s="76">
        <f t="shared" si="26"/>
        <v>1940</v>
      </c>
      <c r="C96" s="76" t="s">
        <v>50</v>
      </c>
      <c r="D96" s="76">
        <f t="shared" si="27"/>
        <v>2050</v>
      </c>
      <c r="E96" s="76"/>
      <c r="F96" s="76">
        <v>1.94</v>
      </c>
      <c r="G96" s="76" t="s">
        <v>50</v>
      </c>
      <c r="H96" s="126">
        <v>2.0499999999999998</v>
      </c>
      <c r="J96" s="75">
        <v>94</v>
      </c>
      <c r="K96" s="77">
        <f t="shared" si="28"/>
        <v>1550</v>
      </c>
      <c r="L96" s="77" t="s">
        <v>50</v>
      </c>
      <c r="M96" s="77">
        <f t="shared" si="29"/>
        <v>1610</v>
      </c>
      <c r="N96" s="77"/>
      <c r="O96" s="77">
        <v>1.55</v>
      </c>
      <c r="P96" s="77" t="s">
        <v>50</v>
      </c>
      <c r="Q96" s="87">
        <v>1.61</v>
      </c>
      <c r="S96" s="75">
        <v>94</v>
      </c>
      <c r="T96" s="77">
        <f t="shared" si="16"/>
        <v>1650</v>
      </c>
      <c r="U96" s="76" t="s">
        <v>50</v>
      </c>
      <c r="V96" s="77">
        <f t="shared" si="17"/>
        <v>1750</v>
      </c>
      <c r="W96" s="77"/>
      <c r="X96" s="76">
        <v>1.65</v>
      </c>
      <c r="Y96" s="76" t="s">
        <v>50</v>
      </c>
      <c r="Z96" s="126">
        <v>1.75</v>
      </c>
    </row>
    <row r="97" spans="1:26" x14ac:dyDescent="0.25">
      <c r="A97" s="75">
        <v>95</v>
      </c>
      <c r="B97" s="76">
        <f t="shared" si="26"/>
        <v>1940</v>
      </c>
      <c r="C97" s="76" t="s">
        <v>50</v>
      </c>
      <c r="D97" s="76">
        <f t="shared" si="27"/>
        <v>2050</v>
      </c>
      <c r="E97" s="76"/>
      <c r="F97" s="76">
        <v>1.94</v>
      </c>
      <c r="G97" s="76" t="s">
        <v>50</v>
      </c>
      <c r="H97" s="126">
        <v>2.0499999999999998</v>
      </c>
      <c r="J97" s="75">
        <v>95</v>
      </c>
      <c r="K97" s="77">
        <f t="shared" si="28"/>
        <v>1550</v>
      </c>
      <c r="L97" s="77" t="s">
        <v>50</v>
      </c>
      <c r="M97" s="77">
        <f t="shared" si="29"/>
        <v>1610</v>
      </c>
      <c r="N97" s="77"/>
      <c r="O97" s="77">
        <v>1.55</v>
      </c>
      <c r="P97" s="77" t="s">
        <v>50</v>
      </c>
      <c r="Q97" s="87">
        <v>1.61</v>
      </c>
      <c r="S97" s="75">
        <v>95</v>
      </c>
      <c r="T97" s="77">
        <f t="shared" si="16"/>
        <v>1650</v>
      </c>
      <c r="U97" s="76" t="s">
        <v>50</v>
      </c>
      <c r="V97" s="77">
        <f t="shared" si="17"/>
        <v>1750</v>
      </c>
      <c r="W97" s="77"/>
      <c r="X97" s="76">
        <v>1.65</v>
      </c>
      <c r="Y97" s="76" t="s">
        <v>50</v>
      </c>
      <c r="Z97" s="126">
        <v>1.75</v>
      </c>
    </row>
    <row r="98" spans="1:26" x14ac:dyDescent="0.25">
      <c r="A98" s="75">
        <v>96</v>
      </c>
      <c r="B98" s="76">
        <f t="shared" si="26"/>
        <v>1940</v>
      </c>
      <c r="C98" s="76" t="s">
        <v>50</v>
      </c>
      <c r="D98" s="76">
        <f t="shared" si="27"/>
        <v>2050</v>
      </c>
      <c r="E98" s="76"/>
      <c r="F98" s="76">
        <v>1.94</v>
      </c>
      <c r="G98" s="76" t="s">
        <v>50</v>
      </c>
      <c r="H98" s="126">
        <v>2.0499999999999998</v>
      </c>
      <c r="J98" s="75">
        <v>96</v>
      </c>
      <c r="K98" s="77">
        <f t="shared" si="28"/>
        <v>1550</v>
      </c>
      <c r="L98" s="77" t="s">
        <v>50</v>
      </c>
      <c r="M98" s="77">
        <f t="shared" si="29"/>
        <v>1610</v>
      </c>
      <c r="N98" s="77"/>
      <c r="O98" s="77">
        <v>1.55</v>
      </c>
      <c r="P98" s="77" t="s">
        <v>50</v>
      </c>
      <c r="Q98" s="87">
        <v>1.61</v>
      </c>
      <c r="S98" s="75">
        <v>96</v>
      </c>
      <c r="T98" s="77">
        <f t="shared" si="16"/>
        <v>1660</v>
      </c>
      <c r="U98" s="76" t="s">
        <v>50</v>
      </c>
      <c r="V98" s="77">
        <f t="shared" si="17"/>
        <v>1760</v>
      </c>
      <c r="W98" s="77"/>
      <c r="X98" s="76">
        <v>1.66</v>
      </c>
      <c r="Y98" s="76" t="s">
        <v>50</v>
      </c>
      <c r="Z98" s="126">
        <v>1.76</v>
      </c>
    </row>
    <row r="99" spans="1:26" x14ac:dyDescent="0.25">
      <c r="A99" s="75">
        <v>97</v>
      </c>
      <c r="B99" s="76">
        <f t="shared" si="26"/>
        <v>1940</v>
      </c>
      <c r="C99" s="76" t="s">
        <v>50</v>
      </c>
      <c r="D99" s="76">
        <f t="shared" si="27"/>
        <v>2050</v>
      </c>
      <c r="E99" s="76"/>
      <c r="F99" s="76">
        <v>1.94</v>
      </c>
      <c r="G99" s="76" t="s">
        <v>50</v>
      </c>
      <c r="H99" s="126">
        <v>2.0499999999999998</v>
      </c>
      <c r="J99" s="75">
        <v>97</v>
      </c>
      <c r="K99" s="77">
        <f t="shared" si="28"/>
        <v>1550</v>
      </c>
      <c r="L99" s="77" t="s">
        <v>50</v>
      </c>
      <c r="M99" s="77">
        <f t="shared" si="29"/>
        <v>1610</v>
      </c>
      <c r="N99" s="77"/>
      <c r="O99" s="77">
        <v>1.55</v>
      </c>
      <c r="P99" s="77" t="s">
        <v>50</v>
      </c>
      <c r="Q99" s="87">
        <v>1.61</v>
      </c>
      <c r="S99" s="75">
        <v>97</v>
      </c>
      <c r="T99" s="77">
        <f t="shared" si="16"/>
        <v>1660</v>
      </c>
      <c r="U99" s="76" t="s">
        <v>50</v>
      </c>
      <c r="V99" s="77">
        <f t="shared" si="17"/>
        <v>1760</v>
      </c>
      <c r="W99" s="77"/>
      <c r="X99" s="76">
        <v>1.66</v>
      </c>
      <c r="Y99" s="76" t="s">
        <v>50</v>
      </c>
      <c r="Z99" s="126">
        <v>1.76</v>
      </c>
    </row>
    <row r="100" spans="1:26" x14ac:dyDescent="0.25">
      <c r="A100" s="75">
        <v>98</v>
      </c>
      <c r="B100" s="76">
        <f t="shared" si="26"/>
        <v>1940</v>
      </c>
      <c r="C100" s="76" t="s">
        <v>50</v>
      </c>
      <c r="D100" s="76">
        <f t="shared" si="27"/>
        <v>2050</v>
      </c>
      <c r="E100" s="76"/>
      <c r="F100" s="76">
        <v>1.94</v>
      </c>
      <c r="G100" s="76" t="s">
        <v>50</v>
      </c>
      <c r="H100" s="126">
        <v>2.0499999999999998</v>
      </c>
      <c r="J100" s="75">
        <v>98</v>
      </c>
      <c r="K100" s="77">
        <f t="shared" si="28"/>
        <v>1550</v>
      </c>
      <c r="L100" s="77" t="s">
        <v>50</v>
      </c>
      <c r="M100" s="77">
        <f t="shared" si="29"/>
        <v>1610</v>
      </c>
      <c r="N100" s="77"/>
      <c r="O100" s="77">
        <v>1.55</v>
      </c>
      <c r="P100" s="77" t="s">
        <v>50</v>
      </c>
      <c r="Q100" s="87">
        <v>1.61</v>
      </c>
      <c r="S100" s="75">
        <v>98</v>
      </c>
      <c r="T100" s="77">
        <f t="shared" si="16"/>
        <v>1660</v>
      </c>
      <c r="U100" s="76" t="s">
        <v>50</v>
      </c>
      <c r="V100" s="77">
        <f t="shared" si="17"/>
        <v>1760</v>
      </c>
      <c r="W100" s="77"/>
      <c r="X100" s="76">
        <v>1.66</v>
      </c>
      <c r="Y100" s="76" t="s">
        <v>50</v>
      </c>
      <c r="Z100" s="126">
        <v>1.76</v>
      </c>
    </row>
    <row r="101" spans="1:26" x14ac:dyDescent="0.25">
      <c r="A101" s="75">
        <v>99</v>
      </c>
      <c r="B101" s="76">
        <f t="shared" si="26"/>
        <v>1940</v>
      </c>
      <c r="C101" s="76" t="s">
        <v>50</v>
      </c>
      <c r="D101" s="76">
        <f t="shared" si="27"/>
        <v>2050</v>
      </c>
      <c r="E101" s="76"/>
      <c r="F101" s="76">
        <v>1.94</v>
      </c>
      <c r="G101" s="76" t="s">
        <v>50</v>
      </c>
      <c r="H101" s="126">
        <v>2.0499999999999998</v>
      </c>
      <c r="J101" s="75">
        <v>99</v>
      </c>
      <c r="K101" s="77">
        <f t="shared" si="28"/>
        <v>1550</v>
      </c>
      <c r="L101" s="77" t="s">
        <v>50</v>
      </c>
      <c r="M101" s="77">
        <f t="shared" si="29"/>
        <v>1610</v>
      </c>
      <c r="N101" s="77"/>
      <c r="O101" s="77">
        <v>1.55</v>
      </c>
      <c r="P101" s="77" t="s">
        <v>50</v>
      </c>
      <c r="Q101" s="87">
        <v>1.61</v>
      </c>
      <c r="S101" s="75">
        <v>99</v>
      </c>
      <c r="T101" s="77">
        <f t="shared" si="16"/>
        <v>1660</v>
      </c>
      <c r="U101" s="76" t="s">
        <v>50</v>
      </c>
      <c r="V101" s="77">
        <f t="shared" si="17"/>
        <v>1760</v>
      </c>
      <c r="W101" s="77"/>
      <c r="X101" s="76">
        <v>1.66</v>
      </c>
      <c r="Y101" s="76" t="s">
        <v>50</v>
      </c>
      <c r="Z101" s="126">
        <v>1.76</v>
      </c>
    </row>
    <row r="102" spans="1:26" ht="15.75" thickBot="1" x14ac:dyDescent="0.3">
      <c r="A102" s="80">
        <v>100</v>
      </c>
      <c r="B102" s="81">
        <f t="shared" si="26"/>
        <v>1940</v>
      </c>
      <c r="C102" s="81" t="s">
        <v>50</v>
      </c>
      <c r="D102" s="81">
        <f t="shared" si="27"/>
        <v>2050</v>
      </c>
      <c r="E102" s="81"/>
      <c r="F102" s="81">
        <v>1.94</v>
      </c>
      <c r="G102" s="81" t="s">
        <v>50</v>
      </c>
      <c r="H102" s="127">
        <v>2.0499999999999998</v>
      </c>
      <c r="J102" s="80">
        <v>100</v>
      </c>
      <c r="K102" s="86">
        <f t="shared" si="28"/>
        <v>1550</v>
      </c>
      <c r="L102" s="86" t="s">
        <v>50</v>
      </c>
      <c r="M102" s="86">
        <f t="shared" si="29"/>
        <v>1610</v>
      </c>
      <c r="N102" s="86"/>
      <c r="O102" s="86">
        <v>1.55</v>
      </c>
      <c r="P102" s="86" t="s">
        <v>50</v>
      </c>
      <c r="Q102" s="88">
        <v>1.61</v>
      </c>
      <c r="S102" s="80">
        <v>100</v>
      </c>
      <c r="T102" s="86">
        <f t="shared" si="16"/>
        <v>1660</v>
      </c>
      <c r="U102" s="81" t="s">
        <v>50</v>
      </c>
      <c r="V102" s="86">
        <f t="shared" si="17"/>
        <v>1760</v>
      </c>
      <c r="W102" s="86"/>
      <c r="X102" s="81">
        <v>1.66</v>
      </c>
      <c r="Y102" s="81" t="s">
        <v>50</v>
      </c>
      <c r="Z102" s="127">
        <v>1.76</v>
      </c>
    </row>
    <row r="103" spans="1:26" x14ac:dyDescent="0.25">
      <c r="A103" s="76"/>
      <c r="B103" s="76"/>
      <c r="C103" s="76"/>
      <c r="D103" s="76"/>
      <c r="E103" s="76"/>
      <c r="F103" s="76"/>
      <c r="G103" s="76"/>
      <c r="H103" s="76"/>
    </row>
    <row r="104" spans="1:26" x14ac:dyDescent="0.25">
      <c r="A104" s="76"/>
    </row>
  </sheetData>
  <mergeCells count="6">
    <mergeCell ref="B1:H1"/>
    <mergeCell ref="K1:Q1"/>
    <mergeCell ref="T1:Z1"/>
    <mergeCell ref="AC1:AI1"/>
    <mergeCell ref="AL1:AR1"/>
    <mergeCell ref="AU1:B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Layer Body Weight (g)</vt:lpstr>
      <vt:lpstr>Layer Body Weight (kg)</vt:lpstr>
      <vt:lpstr>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Phillips</dc:creator>
  <cp:lastModifiedBy>Jessie Phillips</cp:lastModifiedBy>
  <dcterms:created xsi:type="dcterms:W3CDTF">2014-08-21T14:01:23Z</dcterms:created>
  <dcterms:modified xsi:type="dcterms:W3CDTF">2021-04-21T17:54:49Z</dcterms:modified>
</cp:coreProperties>
</file>